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<sst xmlns="http://schemas.openxmlformats.org/spreadsheetml/2006/main" count="313" uniqueCount="120">
  <si>
    <t>Наименование</t>
  </si>
  <si>
    <t>ЦСР</t>
  </si>
  <si>
    <t>ВР</t>
  </si>
  <si>
    <t>Рз,ПР</t>
  </si>
  <si>
    <t>Сумма (тысяч рублей)</t>
  </si>
  <si>
    <t>Всего</t>
  </si>
  <si>
    <t>0801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</si>
  <si>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</si>
  <si>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</si>
  <si>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</si>
  <si>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</si>
  <si>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</si>
  <si>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</si>
  <si>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0502</t>
  </si>
  <si>
    <t>Дорожное хозяйство.</t>
  </si>
  <si>
    <t>0409</t>
  </si>
  <si>
    <t>0309</t>
  </si>
  <si>
    <t>Обеспечение пожарной безопасности.</t>
  </si>
  <si>
    <t>Культура ( библиотеки)</t>
  </si>
  <si>
    <t>Культура (дома культуры)</t>
  </si>
  <si>
    <t>Культура (библиотеки)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</si>
  <si>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</si>
  <si>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Подпрограмма "Развитие автомобильных дорог в Скребловском сельском поселении Лужского муниципального района"</t>
  </si>
  <si>
    <t>Подпрограмма "Безопасность Скребловского сельского поселения Лужского муниципального района"</t>
  </si>
  <si>
    <t>0501</t>
  </si>
  <si>
    <t>Жилищное хозяйство</t>
  </si>
  <si>
    <t>000</t>
  </si>
  <si>
    <t>0000</t>
  </si>
  <si>
    <t>852</t>
  </si>
  <si>
    <t>Уплата прочих налогов, сборов и иных платежей</t>
  </si>
  <si>
    <t>244</t>
  </si>
  <si>
    <t>850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</si>
  <si>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"</t>
  </si>
  <si>
    <t>Подпрограмма "Сохранение и развитие  культуры, физической культуры и спорта в Скребловском сельском поселении   "</t>
  </si>
  <si>
    <t>Основное мероприятие "Содержание учреждений культуры"</t>
  </si>
  <si>
    <t>22 1 01 00200</t>
  </si>
  <si>
    <t>Основное мероприятие "Содержание библиотек"</t>
  </si>
  <si>
    <t>Расходы на содержание муниципальных казенных учреждений культуры</t>
  </si>
  <si>
    <t>Расходы на содержание муниципальных казенных учреждений библиотек</t>
  </si>
  <si>
    <t>Расходы на организацию и проведение культурно-массовых мероприятий</t>
  </si>
  <si>
    <t>Основное мероприятие "Ремонтные работы по зданию ДК п.Межозерный"</t>
  </si>
  <si>
    <t>Основное мероприятие "Проектирование и строительство ДК п.Скреблово"</t>
  </si>
  <si>
    <t>22 1 07  0000</t>
  </si>
  <si>
    <t>Основное мероприятие "Мероприятия по жилищному хозяйству"</t>
  </si>
  <si>
    <t>Основное мероприятие "Мероприятия по коммунальному хозяйству"</t>
  </si>
  <si>
    <t>Основное мероприятие "Мероприятия по благоустройству"</t>
  </si>
  <si>
    <t xml:space="preserve">Расходы на мероприятия по подготовке объектов теплоснабжения к отопительному сезону на территории  поселения </t>
  </si>
  <si>
    <t xml:space="preserve">Расходы на мероприятия по учету и обслуживанию уличного освещения поселения </t>
  </si>
  <si>
    <t xml:space="preserve">Расходы на прочие мероприятия по благоустройству поселений </t>
  </si>
  <si>
    <t>Основное мероприятие "Обслуживание и содержание дорог местного значения"</t>
  </si>
  <si>
    <t xml:space="preserve">Расходы на мероприятия по обслуживанию и содержанию  автомобильных дорог местного значения </t>
  </si>
  <si>
    <t>Основное мероприятие "Мероприятия  по ремонтным работам дорог местного значения"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</si>
  <si>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</si>
  <si>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>Основное мероприятие "Обеспечение участия в мероприятиях  по ремонту дорог общего пользования  местного значения и ремонта дворовых территорий и проездов к МКД"</t>
  </si>
  <si>
    <t xml:space="preserve">Капитальный ремонт и ремонт автомобильных дорог общего пользования местного значения </t>
  </si>
  <si>
    <t>Основное мероприятие "Мероприятия  по укреплению пожарной безопасности"</t>
  </si>
  <si>
    <t>Основное мероприятие "Создание и обустойство  детской спортивной площадки в  п.Скреблово"</t>
  </si>
  <si>
    <t>22 1 08  0000</t>
  </si>
  <si>
    <t>1105</t>
  </si>
  <si>
    <t>22 0 00 00000</t>
  </si>
  <si>
    <t>22 1 00  00000</t>
  </si>
  <si>
    <t>22 1 01  00000</t>
  </si>
  <si>
    <t>22 1 01 002000</t>
  </si>
  <si>
    <t>22 1 02  00000</t>
  </si>
  <si>
    <t>22 1 03  00000</t>
  </si>
  <si>
    <t>22 1 03 01720</t>
  </si>
  <si>
    <t>22 1 02 00210</t>
  </si>
  <si>
    <t>22 1 06  00000</t>
  </si>
  <si>
    <t>22 1 07 05120</t>
  </si>
  <si>
    <t>22 1 08 05120</t>
  </si>
  <si>
    <t>22 2 01  00000</t>
  </si>
  <si>
    <t>22 2 00 00000</t>
  </si>
  <si>
    <t>22 2 01 00250</t>
  </si>
  <si>
    <t>22 2 02  00000</t>
  </si>
  <si>
    <t>22 2 02 01560</t>
  </si>
  <si>
    <t>22 2 03  00000</t>
  </si>
  <si>
    <t>22 2 03 01600</t>
  </si>
  <si>
    <t>22 2 03 01620</t>
  </si>
  <si>
    <t>22 2 03 72020</t>
  </si>
  <si>
    <t>22 3 01 00000</t>
  </si>
  <si>
    <t>22 3 00 00000</t>
  </si>
  <si>
    <t>22 3 01 01150</t>
  </si>
  <si>
    <t>22 3 02 00000</t>
  </si>
  <si>
    <t>22 3 02 01650</t>
  </si>
  <si>
    <t>22 3 03 00000</t>
  </si>
  <si>
    <t>22 3 03 70140</t>
  </si>
  <si>
    <t>22 4 00 00000</t>
  </si>
  <si>
    <t>22 4 01 00000</t>
  </si>
  <si>
    <t>22 4 02 01220</t>
  </si>
  <si>
    <t>22 4 02 00000</t>
  </si>
  <si>
    <t>Физическая культура и спорт</t>
  </si>
  <si>
    <t>22 1 06 05120</t>
  </si>
  <si>
    <t xml:space="preserve">22 2 03 05120 </t>
  </si>
  <si>
    <t>Основное мероприятие "Организация и проведение культурно-массовых мероприятий"</t>
  </si>
  <si>
    <t>Расходы на обеспечение участия в государственной программе Ленинградской области "Развитие сельского хозяйства Ленинградской области"</t>
  </si>
  <si>
    <t>Расходы на обеспечение участия в работе по капитальному и текущему ремонту элементов МКД</t>
  </si>
  <si>
    <t>Расходы на обеспечение участия в мероприятиях по выполнению государственной программы Ленинградской области "Борьба с борщевиком Сосновского на территории Ленинградской области"</t>
  </si>
  <si>
    <t>22 2 03 03020</t>
  </si>
  <si>
    <t>Расходы на мероприятия по предупреждению и ликвидации последствий чрезвычайных ситуаций и стихийных бедствий</t>
  </si>
  <si>
    <t xml:space="preserve">Расходы на мероприятия по укреплению пожарной безопасности на территории поселений </t>
  </si>
  <si>
    <t>22 4 01 01170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</si>
  <si>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</si>
  <si>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</si>
  <si>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>119</t>
  </si>
  <si>
    <t>Расходы на капитальный ремонт и ремонт автомобильных дорог общего пользования местного значения</t>
  </si>
  <si>
    <t>22 3 03 S0140</t>
  </si>
  <si>
    <t>0310</t>
  </si>
  <si>
    <t xml:space="preserve">На поддержку ЖКХ, развитие общественной и транспортной инфрастуктуры поселений </t>
  </si>
  <si>
    <t>22 1 07 00730</t>
  </si>
  <si>
    <t>Расходы на мероприятия по ремонту систем водоснабжения и канализации</t>
  </si>
  <si>
    <t>Расходы на мероприятия по строительству и реконструкции объектов водоснабжения, водоотведения и очистки сточных вод</t>
  </si>
  <si>
    <t>Расходы на мероприятия по содержанию объектов водоснабжения</t>
  </si>
  <si>
    <t>Расходы на проектирование и строительство газопровода</t>
  </si>
  <si>
    <t>22 2 02 00360</t>
  </si>
  <si>
    <t>сумма план на 2016г.</t>
  </si>
  <si>
    <t xml:space="preserve">ИСПОЛНЕНИЕ </t>
  </si>
  <si>
    <t>мероприятий по расходам  бюджета Скребловского сельского поселения Лужского муниципального района Ленинградской области в рамках муниципальной прграммы Скребловского сельского поселения  "Устойчивое развитие территории Скребловского сельского поселения" за 1 квартал 2016 год</t>
  </si>
  <si>
    <t xml:space="preserve">% испол-нения </t>
  </si>
  <si>
    <t>сумма факт.испо-лнение за 1 кв.</t>
  </si>
  <si>
    <t>Осн. мер. "Мероприятия  по предупреждению и ликвидации последствий ЧС"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</si>
</sst>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4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165" fontId="9" fillId="0" borderId="20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1" fontId="3" fillId="0" borderId="16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9" fillId="0" borderId="2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21" xfId="0" applyBorder="1" applyAlignment="1">
      <alignment horizontal="center" wrapText="1"/>
    </xf>
    <xf numFmtId="1" fontId="0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165" fontId="2" fillId="0" borderId="17" xfId="0" applyNumberFormat="1" applyFont="1" applyBorder="1" applyAlignment="1">
      <alignment vertical="top"/>
    </xf>
    <xf numFmtId="165" fontId="8" fillId="0" borderId="22" xfId="0" applyNumberFormat="1" applyFont="1" applyBorder="1" applyAlignment="1">
      <alignment vertical="top"/>
    </xf>
    <xf numFmtId="165" fontId="3" fillId="0" borderId="23" xfId="0" applyNumberFormat="1" applyFont="1" applyBorder="1" applyAlignment="1">
      <alignment vertical="top"/>
    </xf>
    <xf numFmtId="165" fontId="0" fillId="0" borderId="23" xfId="0" applyNumberFormat="1" applyFont="1" applyBorder="1" applyAlignment="1">
      <alignment vertical="top"/>
    </xf>
    <xf numFmtId="165" fontId="3" fillId="0" borderId="23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8" fillId="0" borderId="23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25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/>
    </xf>
    <xf numFmtId="49" fontId="0" fillId="0" borderId="16" xfId="0" applyNumberFormat="1" applyBorder="1" applyAlignment="1">
      <alignment horizontal="center"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1" fontId="0" fillId="0" borderId="18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165" fontId="0" fillId="0" borderId="18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8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8" fillId="0" borderId="28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0" borderId="2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/>
    </xf>
    <xf numFmtId="0" fontId="3" fillId="0" borderId="2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3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64" fontId="5" fillId="0" borderId="28" xfId="52" applyNumberFormat="1" applyFont="1" applyBorder="1" applyAlignment="1">
      <alignment horizontal="justify" vertical="top" wrapText="1"/>
      <protection/>
    </xf>
    <xf numFmtId="164" fontId="5" fillId="0" borderId="12" xfId="52" applyNumberFormat="1" applyFont="1" applyBorder="1" applyAlignment="1">
      <alignment horizontal="justify" vertical="top" wrapText="1"/>
      <protection/>
    </xf>
    <xf numFmtId="164" fontId="3" fillId="0" borderId="32" xfId="52" applyNumberFormat="1" applyFont="1" applyBorder="1" applyAlignment="1">
      <alignment horizontal="justify" vertical="top" wrapText="1"/>
      <protection/>
    </xf>
    <xf numFmtId="164" fontId="3" fillId="0" borderId="33" xfId="52" applyNumberFormat="1" applyFont="1" applyBorder="1" applyAlignment="1">
      <alignment horizontal="justify" vertical="top" wrapText="1"/>
      <protection/>
    </xf>
    <xf numFmtId="164" fontId="3" fillId="0" borderId="34" xfId="52" applyNumberFormat="1" applyFont="1" applyBorder="1" applyAlignment="1">
      <alignment horizontal="justify"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9" fillId="0" borderId="30" xfId="0" applyFont="1" applyBorder="1" applyAlignment="1">
      <alignment/>
    </xf>
    <xf numFmtId="164" fontId="4" fillId="0" borderId="28" xfId="52" applyNumberFormat="1" applyFont="1" applyFill="1" applyBorder="1" applyAlignment="1">
      <alignment horizontal="justify" vertical="top" wrapText="1"/>
      <protection/>
    </xf>
    <xf numFmtId="164" fontId="4" fillId="0" borderId="12" xfId="52" applyNumberFormat="1" applyFont="1" applyFill="1" applyBorder="1" applyAlignment="1">
      <alignment horizontal="justify" vertical="top" wrapText="1"/>
      <protection/>
    </xf>
    <xf numFmtId="0" fontId="0" fillId="0" borderId="32" xfId="0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164" fontId="4" fillId="0" borderId="28" xfId="52" applyNumberFormat="1" applyFont="1" applyBorder="1" applyAlignment="1">
      <alignment horizontal="justify" vertical="top" wrapText="1"/>
      <protection/>
    </xf>
    <xf numFmtId="164" fontId="4" fillId="0" borderId="12" xfId="52" applyNumberFormat="1" applyFont="1" applyBorder="1" applyAlignment="1">
      <alignment horizontal="justify" vertical="top" wrapText="1"/>
      <protection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0" fillId="0" borderId="4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165" fontId="0" fillId="0" borderId="10" xfId="0" applyNumberFormat="1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0" fontId="27" fillId="0" borderId="14" xfId="0" applyFont="1" applyBorder="1" applyAlignment="1">
      <alignment wrapText="1"/>
    </xf>
    <xf numFmtId="0" fontId="27" fillId="0" borderId="46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03"/>
  <sheetViews>
    <sheetView tabSelected="1" zoomScalePageLayoutView="0" workbookViewId="0" topLeftCell="A1">
      <selection activeCell="B1" sqref="B1:O102"/>
    </sheetView>
  </sheetViews>
  <sheetFormatPr defaultColWidth="9.140625" defaultRowHeight="12.75"/>
  <cols>
    <col min="1" max="1" width="3.57421875" style="0" customWidth="1"/>
    <col min="2" max="6" width="9.140625" style="1" customWidth="1"/>
    <col min="7" max="7" width="5.140625" style="1" customWidth="1"/>
    <col min="8" max="8" width="1.8515625" style="1" hidden="1" customWidth="1"/>
    <col min="9" max="9" width="14.421875" style="1" customWidth="1"/>
    <col min="10" max="10" width="7.140625" style="48" customWidth="1"/>
    <col min="11" max="11" width="7.140625" style="1" customWidth="1"/>
    <col min="12" max="12" width="9.8515625" style="1" hidden="1" customWidth="1"/>
    <col min="13" max="14" width="9.57421875" style="1" customWidth="1"/>
    <col min="15" max="15" width="6.8515625" style="1" customWidth="1"/>
    <col min="16" max="246" width="9.140625" style="1" customWidth="1"/>
  </cols>
  <sheetData>
    <row r="1" spans="2:13" ht="15.75" customHeight="1">
      <c r="B1" s="105" t="s">
        <v>115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8"/>
    </row>
    <row r="2" spans="2:13" ht="60" customHeight="1" thickBot="1">
      <c r="B2" s="121" t="s">
        <v>116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5" ht="51.75" customHeight="1">
      <c r="B3" s="106" t="s">
        <v>0</v>
      </c>
      <c r="C3" s="107"/>
      <c r="D3" s="107"/>
      <c r="E3" s="107"/>
      <c r="F3" s="107"/>
      <c r="G3" s="107"/>
      <c r="H3" s="107"/>
      <c r="I3" s="9" t="s">
        <v>1</v>
      </c>
      <c r="J3" s="38" t="s">
        <v>2</v>
      </c>
      <c r="K3" s="10" t="s">
        <v>3</v>
      </c>
      <c r="L3" s="11" t="s">
        <v>4</v>
      </c>
      <c r="M3" s="54" t="s">
        <v>114</v>
      </c>
      <c r="N3" s="138" t="s">
        <v>118</v>
      </c>
      <c r="O3" s="139" t="s">
        <v>117</v>
      </c>
    </row>
    <row r="4" spans="2:15" ht="13.5" thickBot="1">
      <c r="B4" s="124">
        <v>1</v>
      </c>
      <c r="C4" s="125"/>
      <c r="D4" s="125"/>
      <c r="E4" s="125"/>
      <c r="F4" s="125"/>
      <c r="G4" s="125"/>
      <c r="H4" s="125"/>
      <c r="I4" s="12">
        <v>2</v>
      </c>
      <c r="J4" s="39">
        <v>3</v>
      </c>
      <c r="K4" s="13">
        <v>4</v>
      </c>
      <c r="L4" s="13">
        <v>5</v>
      </c>
      <c r="M4" s="55"/>
      <c r="N4" s="75"/>
      <c r="O4" s="76"/>
    </row>
    <row r="5" spans="2:15" ht="21" customHeight="1" thickBot="1">
      <c r="B5" s="122" t="s">
        <v>5</v>
      </c>
      <c r="C5" s="123"/>
      <c r="D5" s="123"/>
      <c r="E5" s="123"/>
      <c r="F5" s="123"/>
      <c r="G5" s="123"/>
      <c r="H5" s="123"/>
      <c r="I5" s="14"/>
      <c r="J5" s="40"/>
      <c r="K5" s="15"/>
      <c r="L5" s="16" t="e">
        <f>L6+#REF!+#REF!</f>
        <v>#REF!</v>
      </c>
      <c r="M5" s="56">
        <f>M6</f>
        <v>12381.4</v>
      </c>
      <c r="N5" s="56">
        <f>N6</f>
        <v>1841.3</v>
      </c>
      <c r="O5" s="134">
        <f>N5/M5*100</f>
        <v>14.871500799586476</v>
      </c>
    </row>
    <row r="6" spans="2:15" ht="66.75" customHeight="1" thickBot="1">
      <c r="B6" s="122" t="s">
        <v>32</v>
      </c>
      <c r="C6" s="123"/>
      <c r="D6" s="123"/>
      <c r="E6" s="123"/>
      <c r="F6" s="123"/>
      <c r="G6" s="123"/>
      <c r="H6" s="123"/>
      <c r="I6" s="81" t="s">
        <v>59</v>
      </c>
      <c r="J6" s="82" t="s">
        <v>26</v>
      </c>
      <c r="K6" s="83" t="s">
        <v>27</v>
      </c>
      <c r="L6" s="84" t="e">
        <f>L7+L45+L79+L95</f>
        <v>#REF!</v>
      </c>
      <c r="M6" s="56">
        <f>M7+M45+M79+M95</f>
        <v>12381.4</v>
      </c>
      <c r="N6" s="56">
        <f>N7+N45+N79+N95</f>
        <v>1841.3</v>
      </c>
      <c r="O6" s="135">
        <f>N6/M6*100</f>
        <v>14.871500799586476</v>
      </c>
    </row>
    <row r="7" spans="2:15" ht="47.25" customHeight="1">
      <c r="B7" s="94" t="s">
        <v>33</v>
      </c>
      <c r="C7" s="95"/>
      <c r="D7" s="95"/>
      <c r="E7" s="95"/>
      <c r="F7" s="95"/>
      <c r="G7" s="95"/>
      <c r="H7" s="95"/>
      <c r="I7" s="23" t="s">
        <v>60</v>
      </c>
      <c r="J7" s="41" t="s">
        <v>26</v>
      </c>
      <c r="K7" s="32" t="s">
        <v>27</v>
      </c>
      <c r="L7" s="24" t="e">
        <f>L9+L19+L31+#REF!+#REF!+#REF!+L27</f>
        <v>#REF!</v>
      </c>
      <c r="M7" s="57">
        <f>M8+M18+M26+M30+M34+M41</f>
        <v>5452.6</v>
      </c>
      <c r="N7" s="57">
        <f>N8+N18+N26+N30+N34+N41</f>
        <v>1181.5</v>
      </c>
      <c r="O7" s="136">
        <f>N7/M7*100</f>
        <v>21.668561787037373</v>
      </c>
    </row>
    <row r="8" spans="2:15" ht="32.25" customHeight="1">
      <c r="B8" s="94" t="s">
        <v>34</v>
      </c>
      <c r="C8" s="95"/>
      <c r="D8" s="95"/>
      <c r="E8" s="95"/>
      <c r="F8" s="95"/>
      <c r="G8" s="95"/>
      <c r="H8" s="95"/>
      <c r="I8" s="23" t="s">
        <v>61</v>
      </c>
      <c r="J8" s="41" t="s">
        <v>26</v>
      </c>
      <c r="K8" s="32" t="s">
        <v>27</v>
      </c>
      <c r="L8" s="24" t="e">
        <f>L10+L20+L32+#REF!+#REF!+#REF!+L28</f>
        <v>#REF!</v>
      </c>
      <c r="M8" s="57">
        <f>M9</f>
        <v>2650.5</v>
      </c>
      <c r="N8" s="57">
        <f>N9</f>
        <v>284.5</v>
      </c>
      <c r="O8" s="136">
        <f aca="true" t="shared" si="0" ref="O8:O71">N8/M8*100</f>
        <v>10.7338238068289</v>
      </c>
    </row>
    <row r="9" spans="2:15" ht="34.5" customHeight="1">
      <c r="B9" s="92" t="s">
        <v>37</v>
      </c>
      <c r="C9" s="93"/>
      <c r="D9" s="93"/>
      <c r="E9" s="93"/>
      <c r="F9" s="93"/>
      <c r="G9" s="93"/>
      <c r="H9" s="93"/>
      <c r="I9" s="17" t="s">
        <v>62</v>
      </c>
      <c r="J9" s="37" t="s">
        <v>26</v>
      </c>
      <c r="K9" s="33" t="s">
        <v>27</v>
      </c>
      <c r="L9" s="22" t="e">
        <f>L10+#REF!+#REF!+L14+#REF!</f>
        <v>#REF!</v>
      </c>
      <c r="M9" s="58">
        <f>M10+M12+M14+M16</f>
        <v>2650.5</v>
      </c>
      <c r="N9" s="58">
        <f>N10+N12+N14+N16</f>
        <v>284.5</v>
      </c>
      <c r="O9" s="136">
        <f t="shared" si="0"/>
        <v>10.7338238068289</v>
      </c>
    </row>
    <row r="10" spans="2:15" ht="27.75" customHeight="1">
      <c r="B10" s="87" t="s">
        <v>101</v>
      </c>
      <c r="C10" s="88"/>
      <c r="D10" s="88"/>
      <c r="E10" s="88"/>
      <c r="F10" s="88"/>
      <c r="G10" s="88"/>
      <c r="H10" s="88"/>
      <c r="I10" s="19" t="s">
        <v>35</v>
      </c>
      <c r="J10" s="42">
        <v>111</v>
      </c>
      <c r="K10" s="34" t="s">
        <v>27</v>
      </c>
      <c r="L10" s="18">
        <f>L11</f>
        <v>1084</v>
      </c>
      <c r="M10" s="59">
        <f>M11</f>
        <v>922</v>
      </c>
      <c r="N10" s="59">
        <f>N11</f>
        <v>149.6</v>
      </c>
      <c r="O10" s="136">
        <f t="shared" si="0"/>
        <v>16.225596529284164</v>
      </c>
    </row>
    <row r="11" spans="2:15" ht="19.5" customHeight="1">
      <c r="B11" s="89" t="s">
        <v>19</v>
      </c>
      <c r="C11" s="88"/>
      <c r="D11" s="88"/>
      <c r="E11" s="88"/>
      <c r="F11" s="88"/>
      <c r="G11" s="88"/>
      <c r="H11" s="88"/>
      <c r="I11" s="19" t="s">
        <v>35</v>
      </c>
      <c r="J11" s="42">
        <v>111</v>
      </c>
      <c r="K11" s="34" t="s">
        <v>6</v>
      </c>
      <c r="L11" s="18">
        <v>1084</v>
      </c>
      <c r="M11" s="59">
        <v>922</v>
      </c>
      <c r="N11" s="65">
        <v>149.6</v>
      </c>
      <c r="O11" s="136">
        <f t="shared" si="0"/>
        <v>16.225596529284164</v>
      </c>
    </row>
    <row r="12" spans="2:15" ht="42" customHeight="1">
      <c r="B12" s="87" t="s">
        <v>102</v>
      </c>
      <c r="C12" s="88"/>
      <c r="D12" s="88"/>
      <c r="E12" s="88"/>
      <c r="F12" s="88"/>
      <c r="G12" s="88"/>
      <c r="H12" s="88"/>
      <c r="I12" s="19" t="s">
        <v>35</v>
      </c>
      <c r="J12" s="43" t="s">
        <v>103</v>
      </c>
      <c r="K12" s="34" t="s">
        <v>27</v>
      </c>
      <c r="L12" s="18">
        <f>L13</f>
        <v>1084</v>
      </c>
      <c r="M12" s="59">
        <f>M13</f>
        <v>278.5</v>
      </c>
      <c r="N12" s="59">
        <f>N13</f>
        <v>56.7</v>
      </c>
      <c r="O12" s="136">
        <f t="shared" si="0"/>
        <v>20.35906642728905</v>
      </c>
    </row>
    <row r="13" spans="2:15" ht="19.5" customHeight="1">
      <c r="B13" s="89" t="s">
        <v>19</v>
      </c>
      <c r="C13" s="88"/>
      <c r="D13" s="88"/>
      <c r="E13" s="88"/>
      <c r="F13" s="88"/>
      <c r="G13" s="88"/>
      <c r="H13" s="88"/>
      <c r="I13" s="19" t="s">
        <v>35</v>
      </c>
      <c r="J13" s="43" t="s">
        <v>103</v>
      </c>
      <c r="K13" s="34" t="s">
        <v>6</v>
      </c>
      <c r="L13" s="18">
        <v>1084</v>
      </c>
      <c r="M13" s="59">
        <v>278.5</v>
      </c>
      <c r="N13" s="65">
        <v>56.7</v>
      </c>
      <c r="O13" s="136">
        <f t="shared" si="0"/>
        <v>20.35906642728905</v>
      </c>
    </row>
    <row r="14" spans="2:15" ht="28.5" customHeight="1">
      <c r="B14" s="89" t="s">
        <v>8</v>
      </c>
      <c r="C14" s="88"/>
      <c r="D14" s="88"/>
      <c r="E14" s="88"/>
      <c r="F14" s="88"/>
      <c r="G14" s="88"/>
      <c r="H14" s="88"/>
      <c r="I14" s="19" t="s">
        <v>35</v>
      </c>
      <c r="J14" s="42">
        <v>244</v>
      </c>
      <c r="K14" s="34" t="s">
        <v>27</v>
      </c>
      <c r="L14" s="18">
        <f>L15</f>
        <v>142</v>
      </c>
      <c r="M14" s="59">
        <f>M15</f>
        <v>1440</v>
      </c>
      <c r="N14" s="59">
        <f>N15</f>
        <v>78.2</v>
      </c>
      <c r="O14" s="136">
        <f t="shared" si="0"/>
        <v>5.430555555555556</v>
      </c>
    </row>
    <row r="15" spans="2:15" ht="14.25" customHeight="1">
      <c r="B15" s="89" t="s">
        <v>7</v>
      </c>
      <c r="C15" s="88"/>
      <c r="D15" s="88"/>
      <c r="E15" s="88"/>
      <c r="F15" s="88"/>
      <c r="G15" s="88"/>
      <c r="H15" s="88"/>
      <c r="I15" s="19" t="s">
        <v>35</v>
      </c>
      <c r="J15" s="42">
        <v>244</v>
      </c>
      <c r="K15" s="34" t="s">
        <v>6</v>
      </c>
      <c r="L15" s="18">
        <v>142</v>
      </c>
      <c r="M15" s="59">
        <v>1440</v>
      </c>
      <c r="N15" s="65">
        <v>78.2</v>
      </c>
      <c r="O15" s="136">
        <f t="shared" si="0"/>
        <v>5.430555555555556</v>
      </c>
    </row>
    <row r="16" spans="2:15" ht="14.25" customHeight="1">
      <c r="B16" s="87" t="s">
        <v>29</v>
      </c>
      <c r="C16" s="88"/>
      <c r="D16" s="88"/>
      <c r="E16" s="88"/>
      <c r="F16" s="88"/>
      <c r="G16" s="88"/>
      <c r="H16" s="88"/>
      <c r="I16" s="19" t="s">
        <v>35</v>
      </c>
      <c r="J16" s="43" t="s">
        <v>28</v>
      </c>
      <c r="K16" s="34" t="s">
        <v>27</v>
      </c>
      <c r="L16" s="18" t="e">
        <f>#REF!</f>
        <v>#REF!</v>
      </c>
      <c r="M16" s="59">
        <f>M17</f>
        <v>10</v>
      </c>
      <c r="N16" s="59">
        <f>N17</f>
        <v>0</v>
      </c>
      <c r="O16" s="136">
        <f t="shared" si="0"/>
        <v>0</v>
      </c>
    </row>
    <row r="17" spans="2:15" ht="14.25" customHeight="1">
      <c r="B17" s="89" t="s">
        <v>7</v>
      </c>
      <c r="C17" s="88"/>
      <c r="D17" s="88"/>
      <c r="E17" s="88"/>
      <c r="F17" s="88"/>
      <c r="G17" s="88"/>
      <c r="H17" s="88"/>
      <c r="I17" s="19" t="s">
        <v>35</v>
      </c>
      <c r="J17" s="43" t="s">
        <v>31</v>
      </c>
      <c r="K17" s="34" t="s">
        <v>6</v>
      </c>
      <c r="L17" s="18">
        <v>142</v>
      </c>
      <c r="M17" s="59">
        <v>10</v>
      </c>
      <c r="N17" s="65">
        <v>0</v>
      </c>
      <c r="O17" s="136">
        <f t="shared" si="0"/>
        <v>0</v>
      </c>
    </row>
    <row r="18" spans="2:15" ht="31.5" customHeight="1">
      <c r="B18" s="94" t="s">
        <v>36</v>
      </c>
      <c r="C18" s="95"/>
      <c r="D18" s="95"/>
      <c r="E18" s="95"/>
      <c r="F18" s="95"/>
      <c r="G18" s="95"/>
      <c r="H18" s="95"/>
      <c r="I18" s="23" t="s">
        <v>63</v>
      </c>
      <c r="J18" s="41" t="s">
        <v>26</v>
      </c>
      <c r="K18" s="32" t="s">
        <v>27</v>
      </c>
      <c r="L18" s="24" t="e">
        <f>L20+#REF!+L45+L49+#REF!+#REF!+#REF!</f>
        <v>#REF!</v>
      </c>
      <c r="M18" s="57">
        <f>M19</f>
        <v>1029.3</v>
      </c>
      <c r="N18" s="57">
        <f>N19</f>
        <v>111.19999999999999</v>
      </c>
      <c r="O18" s="136">
        <f t="shared" si="0"/>
        <v>10.803458661226076</v>
      </c>
    </row>
    <row r="19" spans="2:15" ht="33.75" customHeight="1">
      <c r="B19" s="92" t="s">
        <v>38</v>
      </c>
      <c r="C19" s="93"/>
      <c r="D19" s="93"/>
      <c r="E19" s="93"/>
      <c r="F19" s="93"/>
      <c r="G19" s="93"/>
      <c r="H19" s="93"/>
      <c r="I19" s="17" t="s">
        <v>66</v>
      </c>
      <c r="J19" s="37" t="s">
        <v>26</v>
      </c>
      <c r="K19" s="33" t="s">
        <v>27</v>
      </c>
      <c r="L19" s="22" t="e">
        <f>L20+#REF!+L24</f>
        <v>#REF!</v>
      </c>
      <c r="M19" s="58">
        <f>M20+M22+M24</f>
        <v>1029.3</v>
      </c>
      <c r="N19" s="58">
        <f>N20+N22+N24</f>
        <v>111.19999999999999</v>
      </c>
      <c r="O19" s="136">
        <f t="shared" si="0"/>
        <v>10.803458661226076</v>
      </c>
    </row>
    <row r="20" spans="2:15" ht="21" customHeight="1">
      <c r="B20" s="87" t="s">
        <v>101</v>
      </c>
      <c r="C20" s="88"/>
      <c r="D20" s="88"/>
      <c r="E20" s="88"/>
      <c r="F20" s="88"/>
      <c r="G20" s="88"/>
      <c r="H20" s="88"/>
      <c r="I20" s="19" t="s">
        <v>66</v>
      </c>
      <c r="J20" s="42">
        <v>111</v>
      </c>
      <c r="K20" s="34" t="s">
        <v>27</v>
      </c>
      <c r="L20" s="18">
        <f>L21</f>
        <v>407</v>
      </c>
      <c r="M20" s="59">
        <f>M21</f>
        <v>428</v>
      </c>
      <c r="N20" s="59">
        <f>N21</f>
        <v>76.5</v>
      </c>
      <c r="O20" s="136">
        <f t="shared" si="0"/>
        <v>17.873831775700936</v>
      </c>
    </row>
    <row r="21" spans="2:15" ht="16.5" customHeight="1">
      <c r="B21" s="89" t="s">
        <v>18</v>
      </c>
      <c r="C21" s="88"/>
      <c r="D21" s="88"/>
      <c r="E21" s="88"/>
      <c r="F21" s="88"/>
      <c r="G21" s="88"/>
      <c r="H21" s="88"/>
      <c r="I21" s="19" t="s">
        <v>66</v>
      </c>
      <c r="J21" s="42">
        <v>111</v>
      </c>
      <c r="K21" s="34" t="s">
        <v>6</v>
      </c>
      <c r="L21" s="18">
        <v>407</v>
      </c>
      <c r="M21" s="59">
        <v>428</v>
      </c>
      <c r="N21" s="65">
        <v>76.5</v>
      </c>
      <c r="O21" s="136">
        <f t="shared" si="0"/>
        <v>17.873831775700936</v>
      </c>
    </row>
    <row r="22" spans="2:15" ht="27" customHeight="1">
      <c r="B22" s="87" t="s">
        <v>102</v>
      </c>
      <c r="C22" s="88"/>
      <c r="D22" s="88"/>
      <c r="E22" s="88"/>
      <c r="F22" s="88"/>
      <c r="G22" s="88"/>
      <c r="H22" s="88"/>
      <c r="I22" s="19" t="s">
        <v>66</v>
      </c>
      <c r="J22" s="42" t="str">
        <f>J23</f>
        <v>119</v>
      </c>
      <c r="K22" s="34" t="s">
        <v>27</v>
      </c>
      <c r="L22" s="18">
        <f>L23</f>
        <v>407</v>
      </c>
      <c r="M22" s="59">
        <f>M23</f>
        <v>129.3</v>
      </c>
      <c r="N22" s="59">
        <f>N23</f>
        <v>18.1</v>
      </c>
      <c r="O22" s="136">
        <f t="shared" si="0"/>
        <v>13.9984532095901</v>
      </c>
    </row>
    <row r="23" spans="2:15" ht="16.5" customHeight="1">
      <c r="B23" s="89" t="s">
        <v>18</v>
      </c>
      <c r="C23" s="88"/>
      <c r="D23" s="88"/>
      <c r="E23" s="88"/>
      <c r="F23" s="88"/>
      <c r="G23" s="88"/>
      <c r="H23" s="88"/>
      <c r="I23" s="19" t="s">
        <v>66</v>
      </c>
      <c r="J23" s="43" t="s">
        <v>103</v>
      </c>
      <c r="K23" s="34" t="s">
        <v>6</v>
      </c>
      <c r="L23" s="18">
        <v>407</v>
      </c>
      <c r="M23" s="59">
        <v>129.3</v>
      </c>
      <c r="N23" s="65">
        <v>18.1</v>
      </c>
      <c r="O23" s="136">
        <f t="shared" si="0"/>
        <v>13.9984532095901</v>
      </c>
    </row>
    <row r="24" spans="2:15" ht="29.25" customHeight="1">
      <c r="B24" s="89" t="s">
        <v>8</v>
      </c>
      <c r="C24" s="88"/>
      <c r="D24" s="88"/>
      <c r="E24" s="88"/>
      <c r="F24" s="88"/>
      <c r="G24" s="88"/>
      <c r="H24" s="88"/>
      <c r="I24" s="19" t="s">
        <v>66</v>
      </c>
      <c r="J24" s="42">
        <v>244</v>
      </c>
      <c r="K24" s="34" t="s">
        <v>27</v>
      </c>
      <c r="L24" s="18">
        <f>L25</f>
        <v>5</v>
      </c>
      <c r="M24" s="59">
        <f>M25</f>
        <v>472</v>
      </c>
      <c r="N24" s="59">
        <f>N25</f>
        <v>16.6</v>
      </c>
      <c r="O24" s="136">
        <f t="shared" si="0"/>
        <v>3.516949152542373</v>
      </c>
    </row>
    <row r="25" spans="2:15" ht="16.5" customHeight="1">
      <c r="B25" s="89" t="s">
        <v>20</v>
      </c>
      <c r="C25" s="88"/>
      <c r="D25" s="88"/>
      <c r="E25" s="88"/>
      <c r="F25" s="88"/>
      <c r="G25" s="88"/>
      <c r="H25" s="88"/>
      <c r="I25" s="19" t="s">
        <v>66</v>
      </c>
      <c r="J25" s="42">
        <v>244</v>
      </c>
      <c r="K25" s="34" t="s">
        <v>6</v>
      </c>
      <c r="L25" s="18">
        <v>5</v>
      </c>
      <c r="M25" s="59">
        <v>472</v>
      </c>
      <c r="N25" s="65">
        <v>16.6</v>
      </c>
      <c r="O25" s="136">
        <f t="shared" si="0"/>
        <v>3.516949152542373</v>
      </c>
    </row>
    <row r="26" spans="2:15" ht="32.25" customHeight="1">
      <c r="B26" s="94" t="s">
        <v>93</v>
      </c>
      <c r="C26" s="95"/>
      <c r="D26" s="95"/>
      <c r="E26" s="95"/>
      <c r="F26" s="95"/>
      <c r="G26" s="95"/>
      <c r="H26" s="95"/>
      <c r="I26" s="23" t="s">
        <v>64</v>
      </c>
      <c r="J26" s="41" t="s">
        <v>26</v>
      </c>
      <c r="K26" s="32" t="s">
        <v>27</v>
      </c>
      <c r="L26" s="24" t="e">
        <f>L28+#REF!+L65+#REF!+#REF!+#REF!+L34</f>
        <v>#REF!</v>
      </c>
      <c r="M26" s="57">
        <f>M27</f>
        <v>150</v>
      </c>
      <c r="N26" s="57">
        <f>N27</f>
        <v>41</v>
      </c>
      <c r="O26" s="136">
        <f t="shared" si="0"/>
        <v>27.333333333333332</v>
      </c>
    </row>
    <row r="27" spans="2:15" ht="25.5" customHeight="1">
      <c r="B27" s="87" t="s">
        <v>39</v>
      </c>
      <c r="C27" s="88"/>
      <c r="D27" s="88"/>
      <c r="E27" s="88"/>
      <c r="F27" s="88"/>
      <c r="G27" s="88"/>
      <c r="H27" s="88"/>
      <c r="I27" s="17" t="s">
        <v>65</v>
      </c>
      <c r="J27" s="43" t="s">
        <v>26</v>
      </c>
      <c r="K27" s="34" t="s">
        <v>27</v>
      </c>
      <c r="L27" s="18">
        <f>L28</f>
        <v>10</v>
      </c>
      <c r="M27" s="59">
        <f>M28</f>
        <v>150</v>
      </c>
      <c r="N27" s="59">
        <f>N28</f>
        <v>41</v>
      </c>
      <c r="O27" s="136">
        <f t="shared" si="0"/>
        <v>27.333333333333332</v>
      </c>
    </row>
    <row r="28" spans="2:15" ht="27.75" customHeight="1">
      <c r="B28" s="89" t="s">
        <v>8</v>
      </c>
      <c r="C28" s="88"/>
      <c r="D28" s="88"/>
      <c r="E28" s="88"/>
      <c r="F28" s="88"/>
      <c r="G28" s="88"/>
      <c r="H28" s="88"/>
      <c r="I28" s="19" t="s">
        <v>65</v>
      </c>
      <c r="J28" s="42">
        <v>244</v>
      </c>
      <c r="K28" s="34" t="s">
        <v>27</v>
      </c>
      <c r="L28" s="18">
        <f>L29</f>
        <v>10</v>
      </c>
      <c r="M28" s="59">
        <f>M29</f>
        <v>150</v>
      </c>
      <c r="N28" s="59">
        <f>N29</f>
        <v>41</v>
      </c>
      <c r="O28" s="136">
        <f t="shared" si="0"/>
        <v>27.333333333333332</v>
      </c>
    </row>
    <row r="29" spans="2:15" ht="16.5" customHeight="1">
      <c r="B29" s="89" t="s">
        <v>7</v>
      </c>
      <c r="C29" s="88"/>
      <c r="D29" s="88"/>
      <c r="E29" s="88"/>
      <c r="F29" s="88"/>
      <c r="G29" s="88"/>
      <c r="H29" s="88"/>
      <c r="I29" s="19" t="s">
        <v>65</v>
      </c>
      <c r="J29" s="42">
        <v>244</v>
      </c>
      <c r="K29" s="34" t="s">
        <v>6</v>
      </c>
      <c r="L29" s="18">
        <v>10</v>
      </c>
      <c r="M29" s="59">
        <v>150</v>
      </c>
      <c r="N29" s="65">
        <v>41</v>
      </c>
      <c r="O29" s="136">
        <f t="shared" si="0"/>
        <v>27.333333333333332</v>
      </c>
    </row>
    <row r="30" spans="2:15" ht="32.25" customHeight="1">
      <c r="B30" s="94" t="s">
        <v>40</v>
      </c>
      <c r="C30" s="95"/>
      <c r="D30" s="95"/>
      <c r="E30" s="95"/>
      <c r="F30" s="95"/>
      <c r="G30" s="95"/>
      <c r="H30" s="95"/>
      <c r="I30" s="23" t="s">
        <v>67</v>
      </c>
      <c r="J30" s="41" t="s">
        <v>26</v>
      </c>
      <c r="K30" s="32" t="s">
        <v>27</v>
      </c>
      <c r="L30" s="24" t="e">
        <f>L32+L63+#REF!+#REF!+#REF!+#REF!+#REF!</f>
        <v>#REF!</v>
      </c>
      <c r="M30" s="57">
        <f>M31</f>
        <v>122.8</v>
      </c>
      <c r="N30" s="57">
        <f>N31</f>
        <v>0</v>
      </c>
      <c r="O30" s="136">
        <f t="shared" si="0"/>
        <v>0</v>
      </c>
    </row>
    <row r="31" spans="2:15" ht="54" customHeight="1">
      <c r="B31" s="96" t="s">
        <v>94</v>
      </c>
      <c r="C31" s="97"/>
      <c r="D31" s="97"/>
      <c r="E31" s="97"/>
      <c r="F31" s="97"/>
      <c r="G31" s="97"/>
      <c r="H31" s="97"/>
      <c r="I31" s="20" t="str">
        <f>I32</f>
        <v>22 1 06 05120</v>
      </c>
      <c r="J31" s="37" t="s">
        <v>26</v>
      </c>
      <c r="K31" s="33" t="s">
        <v>27</v>
      </c>
      <c r="L31" s="22" t="e">
        <f>L32+#REF!</f>
        <v>#REF!</v>
      </c>
      <c r="M31" s="58">
        <f>M32</f>
        <v>122.8</v>
      </c>
      <c r="N31" s="58">
        <f>N32</f>
        <v>0</v>
      </c>
      <c r="O31" s="136">
        <f t="shared" si="0"/>
        <v>0</v>
      </c>
    </row>
    <row r="32" spans="2:15" ht="28.5" customHeight="1">
      <c r="B32" s="89" t="s">
        <v>11</v>
      </c>
      <c r="C32" s="88"/>
      <c r="D32" s="88"/>
      <c r="E32" s="88"/>
      <c r="F32" s="88"/>
      <c r="G32" s="88"/>
      <c r="H32" s="88"/>
      <c r="I32" s="21" t="str">
        <f>I33</f>
        <v>22 1 06 05120</v>
      </c>
      <c r="J32" s="42">
        <f>J33</f>
        <v>243</v>
      </c>
      <c r="K32" s="34" t="s">
        <v>27</v>
      </c>
      <c r="L32" s="18">
        <f>L33</f>
        <v>100</v>
      </c>
      <c r="M32" s="59">
        <f>M33</f>
        <v>122.8</v>
      </c>
      <c r="N32" s="59">
        <f>N33</f>
        <v>0</v>
      </c>
      <c r="O32" s="136">
        <f t="shared" si="0"/>
        <v>0</v>
      </c>
    </row>
    <row r="33" spans="2:15" ht="16.5" customHeight="1">
      <c r="B33" s="89" t="s">
        <v>7</v>
      </c>
      <c r="C33" s="88"/>
      <c r="D33" s="88"/>
      <c r="E33" s="88"/>
      <c r="F33" s="88"/>
      <c r="G33" s="88"/>
      <c r="H33" s="88"/>
      <c r="I33" s="21" t="s">
        <v>91</v>
      </c>
      <c r="J33" s="42">
        <v>243</v>
      </c>
      <c r="K33" s="34" t="s">
        <v>6</v>
      </c>
      <c r="L33" s="18">
        <v>100</v>
      </c>
      <c r="M33" s="59">
        <v>122.8</v>
      </c>
      <c r="N33" s="65">
        <v>0</v>
      </c>
      <c r="O33" s="136">
        <f t="shared" si="0"/>
        <v>0</v>
      </c>
    </row>
    <row r="34" spans="2:15" ht="32.25" customHeight="1">
      <c r="B34" s="94" t="s">
        <v>41</v>
      </c>
      <c r="C34" s="95"/>
      <c r="D34" s="95"/>
      <c r="E34" s="95"/>
      <c r="F34" s="95"/>
      <c r="G34" s="95"/>
      <c r="H34" s="95"/>
      <c r="I34" s="23" t="s">
        <v>42</v>
      </c>
      <c r="J34" s="41" t="s">
        <v>26</v>
      </c>
      <c r="K34" s="32" t="s">
        <v>27</v>
      </c>
      <c r="L34" s="24" t="e">
        <f>L44+#REF!+L70+L73+#REF!+#REF!+#REF!</f>
        <v>#REF!</v>
      </c>
      <c r="M34" s="57">
        <f>M35+M38</f>
        <v>1150</v>
      </c>
      <c r="N34" s="57">
        <f>N35+N38</f>
        <v>744.8</v>
      </c>
      <c r="O34" s="136">
        <f t="shared" si="0"/>
        <v>64.76521739130435</v>
      </c>
    </row>
    <row r="35" spans="2:15" ht="30" customHeight="1">
      <c r="B35" s="96" t="s">
        <v>107</v>
      </c>
      <c r="C35" s="97"/>
      <c r="D35" s="97"/>
      <c r="E35" s="97"/>
      <c r="F35" s="97"/>
      <c r="G35" s="97"/>
      <c r="H35" s="97"/>
      <c r="I35" s="20" t="str">
        <f>I36</f>
        <v>22 1 07 00730</v>
      </c>
      <c r="J35" s="37" t="s">
        <v>26</v>
      </c>
      <c r="K35" s="33" t="s">
        <v>27</v>
      </c>
      <c r="L35" s="22" t="e">
        <f>L36+#REF!</f>
        <v>#REF!</v>
      </c>
      <c r="M35" s="58">
        <f>M36</f>
        <v>500</v>
      </c>
      <c r="N35" s="58">
        <f>N36</f>
        <v>500</v>
      </c>
      <c r="O35" s="136">
        <f t="shared" si="0"/>
        <v>100</v>
      </c>
    </row>
    <row r="36" spans="2:15" ht="28.5" customHeight="1">
      <c r="B36" s="89" t="s">
        <v>11</v>
      </c>
      <c r="C36" s="88"/>
      <c r="D36" s="88"/>
      <c r="E36" s="88"/>
      <c r="F36" s="88"/>
      <c r="G36" s="88"/>
      <c r="H36" s="88"/>
      <c r="I36" s="21" t="str">
        <f>I37</f>
        <v>22 1 07 00730</v>
      </c>
      <c r="J36" s="43">
        <v>244</v>
      </c>
      <c r="K36" s="34" t="s">
        <v>27</v>
      </c>
      <c r="L36" s="18">
        <f>L37</f>
        <v>100</v>
      </c>
      <c r="M36" s="59">
        <f>M37</f>
        <v>500</v>
      </c>
      <c r="N36" s="59">
        <f>N37</f>
        <v>500</v>
      </c>
      <c r="O36" s="136">
        <f t="shared" si="0"/>
        <v>100</v>
      </c>
    </row>
    <row r="37" spans="2:15" ht="16.5" customHeight="1">
      <c r="B37" s="87" t="s">
        <v>7</v>
      </c>
      <c r="C37" s="88"/>
      <c r="D37" s="88"/>
      <c r="E37" s="88"/>
      <c r="F37" s="88"/>
      <c r="G37" s="88"/>
      <c r="H37" s="88"/>
      <c r="I37" s="21" t="s">
        <v>108</v>
      </c>
      <c r="J37" s="43">
        <v>244</v>
      </c>
      <c r="K37" s="34" t="s">
        <v>6</v>
      </c>
      <c r="L37" s="18">
        <v>100</v>
      </c>
      <c r="M37" s="59">
        <v>500</v>
      </c>
      <c r="N37" s="65">
        <v>500</v>
      </c>
      <c r="O37" s="136">
        <f t="shared" si="0"/>
        <v>100</v>
      </c>
    </row>
    <row r="38" spans="2:15" ht="45.75" customHeight="1">
      <c r="B38" s="96" t="s">
        <v>94</v>
      </c>
      <c r="C38" s="97"/>
      <c r="D38" s="97"/>
      <c r="E38" s="97"/>
      <c r="F38" s="97"/>
      <c r="G38" s="97"/>
      <c r="H38" s="97"/>
      <c r="I38" s="20" t="str">
        <f>I39</f>
        <v>22 1 07 05120</v>
      </c>
      <c r="J38" s="37" t="s">
        <v>26</v>
      </c>
      <c r="K38" s="33" t="s">
        <v>27</v>
      </c>
      <c r="L38" s="22" t="e">
        <f>L39+#REF!</f>
        <v>#REF!</v>
      </c>
      <c r="M38" s="58">
        <f>M39</f>
        <v>650</v>
      </c>
      <c r="N38" s="58">
        <f>N39</f>
        <v>244.8</v>
      </c>
      <c r="O38" s="136">
        <f t="shared" si="0"/>
        <v>37.66153846153846</v>
      </c>
    </row>
    <row r="39" spans="2:15" ht="28.5" customHeight="1">
      <c r="B39" s="89" t="s">
        <v>11</v>
      </c>
      <c r="C39" s="88"/>
      <c r="D39" s="88"/>
      <c r="E39" s="88"/>
      <c r="F39" s="88"/>
      <c r="G39" s="88"/>
      <c r="H39" s="88"/>
      <c r="I39" s="21" t="str">
        <f>I40</f>
        <v>22 1 07 05120</v>
      </c>
      <c r="J39" s="43">
        <v>244</v>
      </c>
      <c r="K39" s="34" t="s">
        <v>27</v>
      </c>
      <c r="L39" s="18">
        <f>L40</f>
        <v>100</v>
      </c>
      <c r="M39" s="59">
        <f>M40</f>
        <v>650</v>
      </c>
      <c r="N39" s="59">
        <f>N40</f>
        <v>244.8</v>
      </c>
      <c r="O39" s="136">
        <f t="shared" si="0"/>
        <v>37.66153846153846</v>
      </c>
    </row>
    <row r="40" spans="2:15" ht="16.5" customHeight="1">
      <c r="B40" s="87" t="s">
        <v>7</v>
      </c>
      <c r="C40" s="88"/>
      <c r="D40" s="88"/>
      <c r="E40" s="88"/>
      <c r="F40" s="88"/>
      <c r="G40" s="88"/>
      <c r="H40" s="88"/>
      <c r="I40" s="21" t="s">
        <v>68</v>
      </c>
      <c r="J40" s="43">
        <v>244</v>
      </c>
      <c r="K40" s="34" t="s">
        <v>6</v>
      </c>
      <c r="L40" s="18">
        <v>100</v>
      </c>
      <c r="M40" s="59">
        <v>650</v>
      </c>
      <c r="N40" s="65">
        <v>244.8</v>
      </c>
      <c r="O40" s="136">
        <f t="shared" si="0"/>
        <v>37.66153846153846</v>
      </c>
    </row>
    <row r="41" spans="2:15" ht="32.25" customHeight="1">
      <c r="B41" s="94" t="s">
        <v>56</v>
      </c>
      <c r="C41" s="95"/>
      <c r="D41" s="95"/>
      <c r="E41" s="95"/>
      <c r="F41" s="95"/>
      <c r="G41" s="95"/>
      <c r="H41" s="95"/>
      <c r="I41" s="23" t="s">
        <v>57</v>
      </c>
      <c r="J41" s="41" t="s">
        <v>26</v>
      </c>
      <c r="K41" s="32" t="s">
        <v>27</v>
      </c>
      <c r="L41" s="2"/>
      <c r="M41" s="60">
        <f>M42</f>
        <v>350</v>
      </c>
      <c r="N41" s="60">
        <f>N42</f>
        <v>0</v>
      </c>
      <c r="O41" s="136">
        <f t="shared" si="0"/>
        <v>0</v>
      </c>
    </row>
    <row r="42" spans="2:15" ht="39" customHeight="1">
      <c r="B42" s="96" t="s">
        <v>94</v>
      </c>
      <c r="C42" s="97"/>
      <c r="D42" s="97"/>
      <c r="E42" s="97"/>
      <c r="F42" s="97"/>
      <c r="G42" s="97"/>
      <c r="H42" s="97"/>
      <c r="I42" s="20" t="str">
        <f>I43</f>
        <v>22 1 08 05120</v>
      </c>
      <c r="J42" s="37" t="s">
        <v>26</v>
      </c>
      <c r="K42" s="33" t="s">
        <v>27</v>
      </c>
      <c r="L42" s="2"/>
      <c r="M42" s="61">
        <f>M43</f>
        <v>350</v>
      </c>
      <c r="N42" s="61">
        <f>N43</f>
        <v>0</v>
      </c>
      <c r="O42" s="136">
        <f t="shared" si="0"/>
        <v>0</v>
      </c>
    </row>
    <row r="43" spans="2:15" ht="28.5" customHeight="1">
      <c r="B43" s="89" t="s">
        <v>11</v>
      </c>
      <c r="C43" s="88"/>
      <c r="D43" s="88"/>
      <c r="E43" s="88"/>
      <c r="F43" s="88"/>
      <c r="G43" s="88"/>
      <c r="H43" s="88"/>
      <c r="I43" s="21" t="str">
        <f>I44</f>
        <v>22 1 08 05120</v>
      </c>
      <c r="J43" s="43" t="s">
        <v>30</v>
      </c>
      <c r="K43" s="34" t="s">
        <v>27</v>
      </c>
      <c r="L43" s="2"/>
      <c r="M43" s="61">
        <f>M44</f>
        <v>350</v>
      </c>
      <c r="N43" s="61">
        <f>N44</f>
        <v>0</v>
      </c>
      <c r="O43" s="136">
        <f t="shared" si="0"/>
        <v>0</v>
      </c>
    </row>
    <row r="44" spans="2:15" ht="19.5" customHeight="1">
      <c r="B44" s="87" t="s">
        <v>90</v>
      </c>
      <c r="C44" s="88"/>
      <c r="D44" s="88"/>
      <c r="E44" s="88"/>
      <c r="F44" s="88"/>
      <c r="G44" s="88"/>
      <c r="H44" s="88"/>
      <c r="I44" s="21" t="s">
        <v>69</v>
      </c>
      <c r="J44" s="43" t="s">
        <v>30</v>
      </c>
      <c r="K44" s="34" t="s">
        <v>58</v>
      </c>
      <c r="L44" s="2"/>
      <c r="M44" s="61">
        <v>350</v>
      </c>
      <c r="N44" s="65">
        <v>0</v>
      </c>
      <c r="O44" s="136">
        <f t="shared" si="0"/>
        <v>0</v>
      </c>
    </row>
    <row r="45" spans="2:15" ht="57.75" customHeight="1">
      <c r="B45" s="90" t="s">
        <v>21</v>
      </c>
      <c r="C45" s="91"/>
      <c r="D45" s="91"/>
      <c r="E45" s="91"/>
      <c r="F45" s="91"/>
      <c r="G45" s="91"/>
      <c r="H45" s="91"/>
      <c r="I45" s="25" t="s">
        <v>71</v>
      </c>
      <c r="J45" s="44" t="s">
        <v>26</v>
      </c>
      <c r="K45" s="35" t="s">
        <v>27</v>
      </c>
      <c r="L45" s="26" t="e">
        <f>#REF!+#REF!+#REF!+#REF!+#REF!+L63+#REF!+#REF!+#REF!+L67+#REF!+L70</f>
        <v>#REF!</v>
      </c>
      <c r="M45" s="62">
        <f>M46+M50+M66</f>
        <v>3962.2999999999997</v>
      </c>
      <c r="N45" s="62">
        <f>N46+N50+N66</f>
        <v>595.8</v>
      </c>
      <c r="O45" s="136">
        <f t="shared" si="0"/>
        <v>15.03672109633294</v>
      </c>
    </row>
    <row r="46" spans="2:15" ht="32.25" customHeight="1">
      <c r="B46" s="94" t="s">
        <v>43</v>
      </c>
      <c r="C46" s="95"/>
      <c r="D46" s="95"/>
      <c r="E46" s="95"/>
      <c r="F46" s="95"/>
      <c r="G46" s="95"/>
      <c r="H46" s="95"/>
      <c r="I46" s="23" t="s">
        <v>70</v>
      </c>
      <c r="J46" s="41" t="s">
        <v>26</v>
      </c>
      <c r="K46" s="32" t="s">
        <v>27</v>
      </c>
      <c r="L46" s="24" t="e">
        <f>L65+#REF!+#REF!+#REF!+#REF!+#REF!+L69</f>
        <v>#REF!</v>
      </c>
      <c r="M46" s="57">
        <f>M47</f>
        <v>315</v>
      </c>
      <c r="N46" s="57">
        <f>N47</f>
        <v>47.7</v>
      </c>
      <c r="O46" s="136">
        <f t="shared" si="0"/>
        <v>15.142857142857144</v>
      </c>
    </row>
    <row r="47" spans="2:15" ht="28.5" customHeight="1">
      <c r="B47" s="87" t="s">
        <v>95</v>
      </c>
      <c r="C47" s="88"/>
      <c r="D47" s="88"/>
      <c r="E47" s="88"/>
      <c r="F47" s="88"/>
      <c r="G47" s="88"/>
      <c r="H47" s="88"/>
      <c r="I47" s="17" t="str">
        <f>I48</f>
        <v>22 2 01 00250</v>
      </c>
      <c r="J47" s="43" t="s">
        <v>26</v>
      </c>
      <c r="K47" s="34" t="s">
        <v>27</v>
      </c>
      <c r="L47" s="18">
        <f>L48</f>
        <v>78</v>
      </c>
      <c r="M47" s="59">
        <f>M48</f>
        <v>315</v>
      </c>
      <c r="N47" s="59">
        <f>N48</f>
        <v>47.7</v>
      </c>
      <c r="O47" s="136">
        <f t="shared" si="0"/>
        <v>15.142857142857144</v>
      </c>
    </row>
    <row r="48" spans="2:15" ht="26.25" customHeight="1">
      <c r="B48" s="85" t="s">
        <v>8</v>
      </c>
      <c r="C48" s="86"/>
      <c r="D48" s="86"/>
      <c r="E48" s="86"/>
      <c r="F48" s="86"/>
      <c r="G48" s="86"/>
      <c r="H48" s="86"/>
      <c r="I48" s="5" t="str">
        <f>I49</f>
        <v>22 2 01 00250</v>
      </c>
      <c r="J48" s="45">
        <v>244</v>
      </c>
      <c r="K48" s="30" t="s">
        <v>27</v>
      </c>
      <c r="L48" s="2">
        <f>L49</f>
        <v>78</v>
      </c>
      <c r="M48" s="61">
        <f>M49</f>
        <v>315</v>
      </c>
      <c r="N48" s="61">
        <f>N49</f>
        <v>47.7</v>
      </c>
      <c r="O48" s="136">
        <f t="shared" si="0"/>
        <v>15.142857142857144</v>
      </c>
    </row>
    <row r="49" spans="2:15" ht="19.5" customHeight="1">
      <c r="B49" s="85" t="s">
        <v>25</v>
      </c>
      <c r="C49" s="86"/>
      <c r="D49" s="86"/>
      <c r="E49" s="86"/>
      <c r="F49" s="86"/>
      <c r="G49" s="86"/>
      <c r="H49" s="86"/>
      <c r="I49" s="5" t="s">
        <v>72</v>
      </c>
      <c r="J49" s="45">
        <v>244</v>
      </c>
      <c r="K49" s="30" t="s">
        <v>24</v>
      </c>
      <c r="L49" s="2">
        <v>78</v>
      </c>
      <c r="M49" s="61">
        <v>315</v>
      </c>
      <c r="N49" s="65">
        <v>47.7</v>
      </c>
      <c r="O49" s="136">
        <f t="shared" si="0"/>
        <v>15.142857142857144</v>
      </c>
    </row>
    <row r="50" spans="2:15" ht="32.25" customHeight="1">
      <c r="B50" s="94" t="s">
        <v>44</v>
      </c>
      <c r="C50" s="95"/>
      <c r="D50" s="95"/>
      <c r="E50" s="95"/>
      <c r="F50" s="95"/>
      <c r="G50" s="95"/>
      <c r="H50" s="95"/>
      <c r="I50" s="23" t="s">
        <v>73</v>
      </c>
      <c r="J50" s="41" t="s">
        <v>26</v>
      </c>
      <c r="K50" s="32" t="s">
        <v>27</v>
      </c>
      <c r="L50" s="24" t="e">
        <f>#REF!+L68+#REF!+L76+#REF!+#REF!+L73</f>
        <v>#REF!</v>
      </c>
      <c r="M50" s="57">
        <f>M51+M54+M57+M60+M63</f>
        <v>745</v>
      </c>
      <c r="N50" s="57">
        <f>N51+N54+N57+N60+N63</f>
        <v>0</v>
      </c>
      <c r="O50" s="136">
        <f t="shared" si="0"/>
        <v>0</v>
      </c>
    </row>
    <row r="51" spans="2:256" ht="32.25" customHeight="1">
      <c r="B51" s="92" t="s">
        <v>109</v>
      </c>
      <c r="C51" s="93"/>
      <c r="D51" s="93"/>
      <c r="E51" s="93"/>
      <c r="F51" s="93"/>
      <c r="G51" s="93"/>
      <c r="H51" s="93"/>
      <c r="I51" s="17" t="str">
        <f>I52</f>
        <v>22 2 02 01560</v>
      </c>
      <c r="J51" s="37" t="s">
        <v>26</v>
      </c>
      <c r="K51" s="33" t="s">
        <v>27</v>
      </c>
      <c r="L51" s="22">
        <f>L52</f>
        <v>120</v>
      </c>
      <c r="M51" s="58">
        <f>M52</f>
        <v>207</v>
      </c>
      <c r="N51" s="58">
        <f>N52</f>
        <v>0</v>
      </c>
      <c r="O51" s="136">
        <f t="shared" si="0"/>
        <v>0</v>
      </c>
      <c r="IV51">
        <f>SUM(A51:IU51)</f>
        <v>327</v>
      </c>
    </row>
    <row r="52" spans="2:15" ht="27.75" customHeight="1">
      <c r="B52" s="85" t="s">
        <v>8</v>
      </c>
      <c r="C52" s="86"/>
      <c r="D52" s="86"/>
      <c r="E52" s="86"/>
      <c r="F52" s="86"/>
      <c r="G52" s="86"/>
      <c r="H52" s="86"/>
      <c r="I52" s="4" t="str">
        <f>I53</f>
        <v>22 2 02 01560</v>
      </c>
      <c r="J52" s="45">
        <v>244</v>
      </c>
      <c r="K52" s="30" t="s">
        <v>27</v>
      </c>
      <c r="L52" s="2">
        <f>L53</f>
        <v>120</v>
      </c>
      <c r="M52" s="61">
        <f>M53</f>
        <v>207</v>
      </c>
      <c r="N52" s="61">
        <f>N53</f>
        <v>0</v>
      </c>
      <c r="O52" s="136">
        <f t="shared" si="0"/>
        <v>0</v>
      </c>
    </row>
    <row r="53" spans="2:15" ht="16.5" customHeight="1">
      <c r="B53" s="85" t="s">
        <v>12</v>
      </c>
      <c r="C53" s="86"/>
      <c r="D53" s="86"/>
      <c r="E53" s="86"/>
      <c r="F53" s="86"/>
      <c r="G53" s="86"/>
      <c r="H53" s="86"/>
      <c r="I53" s="5" t="s">
        <v>74</v>
      </c>
      <c r="J53" s="45">
        <v>244</v>
      </c>
      <c r="K53" s="30" t="s">
        <v>13</v>
      </c>
      <c r="L53" s="2">
        <v>120</v>
      </c>
      <c r="M53" s="61">
        <v>207</v>
      </c>
      <c r="N53" s="133">
        <v>0</v>
      </c>
      <c r="O53" s="136">
        <f t="shared" si="0"/>
        <v>0</v>
      </c>
    </row>
    <row r="54" spans="2:256" ht="44.25" customHeight="1">
      <c r="B54" s="92" t="s">
        <v>46</v>
      </c>
      <c r="C54" s="93"/>
      <c r="D54" s="93"/>
      <c r="E54" s="93"/>
      <c r="F54" s="93"/>
      <c r="G54" s="93"/>
      <c r="H54" s="93"/>
      <c r="I54" s="17" t="str">
        <f>I55</f>
        <v>22 2 02 01560</v>
      </c>
      <c r="J54" s="37" t="s">
        <v>26</v>
      </c>
      <c r="K54" s="33" t="s">
        <v>27</v>
      </c>
      <c r="L54" s="22">
        <f>L55</f>
        <v>120</v>
      </c>
      <c r="M54" s="58">
        <f>M55</f>
        <v>70</v>
      </c>
      <c r="N54" s="58">
        <f>N55</f>
        <v>0</v>
      </c>
      <c r="O54" s="136">
        <f t="shared" si="0"/>
        <v>0</v>
      </c>
      <c r="IV54">
        <f>SUM(A54:IU54)</f>
        <v>190</v>
      </c>
    </row>
    <row r="55" spans="2:15" ht="27.75" customHeight="1">
      <c r="B55" s="85" t="s">
        <v>8</v>
      </c>
      <c r="C55" s="86"/>
      <c r="D55" s="86"/>
      <c r="E55" s="86"/>
      <c r="F55" s="86"/>
      <c r="G55" s="86"/>
      <c r="H55" s="86"/>
      <c r="I55" s="4" t="str">
        <f>I56</f>
        <v>22 2 02 01560</v>
      </c>
      <c r="J55" s="45">
        <v>244</v>
      </c>
      <c r="K55" s="30" t="s">
        <v>27</v>
      </c>
      <c r="L55" s="2">
        <f>L56</f>
        <v>120</v>
      </c>
      <c r="M55" s="61">
        <f>M56</f>
        <v>70</v>
      </c>
      <c r="N55" s="61">
        <f>N56</f>
        <v>0</v>
      </c>
      <c r="O55" s="136">
        <f t="shared" si="0"/>
        <v>0</v>
      </c>
    </row>
    <row r="56" spans="2:15" ht="16.5" customHeight="1">
      <c r="B56" s="85" t="s">
        <v>12</v>
      </c>
      <c r="C56" s="86"/>
      <c r="D56" s="86"/>
      <c r="E56" s="86"/>
      <c r="F56" s="86"/>
      <c r="G56" s="86"/>
      <c r="H56" s="86"/>
      <c r="I56" s="5" t="s">
        <v>74</v>
      </c>
      <c r="J56" s="45">
        <v>244</v>
      </c>
      <c r="K56" s="30" t="s">
        <v>13</v>
      </c>
      <c r="L56" s="2">
        <v>120</v>
      </c>
      <c r="M56" s="61">
        <v>70</v>
      </c>
      <c r="N56" s="133">
        <v>0</v>
      </c>
      <c r="O56" s="136">
        <f t="shared" si="0"/>
        <v>0</v>
      </c>
    </row>
    <row r="57" spans="2:256" ht="32.25" customHeight="1">
      <c r="B57" s="92" t="s">
        <v>110</v>
      </c>
      <c r="C57" s="93"/>
      <c r="D57" s="93"/>
      <c r="E57" s="93"/>
      <c r="F57" s="93"/>
      <c r="G57" s="93"/>
      <c r="H57" s="93"/>
      <c r="I57" s="17" t="str">
        <f>I58</f>
        <v>22 2 02 01560</v>
      </c>
      <c r="J57" s="37" t="s">
        <v>26</v>
      </c>
      <c r="K57" s="33" t="s">
        <v>27</v>
      </c>
      <c r="L57" s="22">
        <f>L58</f>
        <v>120</v>
      </c>
      <c r="M57" s="58">
        <f>M58</f>
        <v>120</v>
      </c>
      <c r="N57" s="58">
        <f>N58</f>
        <v>0</v>
      </c>
      <c r="O57" s="136">
        <f t="shared" si="0"/>
        <v>0</v>
      </c>
      <c r="IV57">
        <f>SUM(A57:IU57)</f>
        <v>240</v>
      </c>
    </row>
    <row r="58" spans="2:15" ht="27.75" customHeight="1">
      <c r="B58" s="85" t="s">
        <v>8</v>
      </c>
      <c r="C58" s="86"/>
      <c r="D58" s="86"/>
      <c r="E58" s="86"/>
      <c r="F58" s="86"/>
      <c r="G58" s="86"/>
      <c r="H58" s="86"/>
      <c r="I58" s="4" t="str">
        <f>I59</f>
        <v>22 2 02 01560</v>
      </c>
      <c r="J58" s="45">
        <v>244</v>
      </c>
      <c r="K58" s="30" t="s">
        <v>27</v>
      </c>
      <c r="L58" s="2">
        <f>L59</f>
        <v>120</v>
      </c>
      <c r="M58" s="61">
        <f>M59</f>
        <v>120</v>
      </c>
      <c r="N58" s="61">
        <f>N59</f>
        <v>0</v>
      </c>
      <c r="O58" s="136">
        <f t="shared" si="0"/>
        <v>0</v>
      </c>
    </row>
    <row r="59" spans="2:15" ht="16.5" customHeight="1">
      <c r="B59" s="85" t="s">
        <v>12</v>
      </c>
      <c r="C59" s="86"/>
      <c r="D59" s="86"/>
      <c r="E59" s="86"/>
      <c r="F59" s="86"/>
      <c r="G59" s="86"/>
      <c r="H59" s="86"/>
      <c r="I59" s="5" t="s">
        <v>74</v>
      </c>
      <c r="J59" s="45">
        <v>244</v>
      </c>
      <c r="K59" s="30" t="s">
        <v>13</v>
      </c>
      <c r="L59" s="2">
        <v>120</v>
      </c>
      <c r="M59" s="61">
        <v>120</v>
      </c>
      <c r="N59" s="65">
        <v>0</v>
      </c>
      <c r="O59" s="136">
        <f t="shared" si="0"/>
        <v>0</v>
      </c>
    </row>
    <row r="60" spans="2:256" ht="32.25" customHeight="1">
      <c r="B60" s="92" t="s">
        <v>111</v>
      </c>
      <c r="C60" s="93"/>
      <c r="D60" s="93"/>
      <c r="E60" s="93"/>
      <c r="F60" s="93"/>
      <c r="G60" s="93"/>
      <c r="H60" s="93"/>
      <c r="I60" s="17" t="str">
        <f>I61</f>
        <v>22 2 02 01560</v>
      </c>
      <c r="J60" s="37" t="s">
        <v>26</v>
      </c>
      <c r="K60" s="33" t="s">
        <v>27</v>
      </c>
      <c r="L60" s="22">
        <f>L61</f>
        <v>120</v>
      </c>
      <c r="M60" s="58">
        <f>M61</f>
        <v>10</v>
      </c>
      <c r="N60" s="58">
        <f>N61</f>
        <v>0</v>
      </c>
      <c r="O60" s="136">
        <f t="shared" si="0"/>
        <v>0</v>
      </c>
      <c r="IV60">
        <f>SUM(A60:IU60)</f>
        <v>130</v>
      </c>
    </row>
    <row r="61" spans="2:15" ht="27.75" customHeight="1">
      <c r="B61" s="85" t="s">
        <v>8</v>
      </c>
      <c r="C61" s="86"/>
      <c r="D61" s="86"/>
      <c r="E61" s="86"/>
      <c r="F61" s="86"/>
      <c r="G61" s="86"/>
      <c r="H61" s="86"/>
      <c r="I61" s="4" t="str">
        <f>I62</f>
        <v>22 2 02 01560</v>
      </c>
      <c r="J61" s="45">
        <v>244</v>
      </c>
      <c r="K61" s="30" t="s">
        <v>27</v>
      </c>
      <c r="L61" s="2">
        <f>L62</f>
        <v>120</v>
      </c>
      <c r="M61" s="61">
        <f>M62</f>
        <v>10</v>
      </c>
      <c r="N61" s="61">
        <f>N62</f>
        <v>0</v>
      </c>
      <c r="O61" s="136">
        <f t="shared" si="0"/>
        <v>0</v>
      </c>
    </row>
    <row r="62" spans="2:15" ht="16.5" customHeight="1">
      <c r="B62" s="85" t="s">
        <v>12</v>
      </c>
      <c r="C62" s="86"/>
      <c r="D62" s="86"/>
      <c r="E62" s="86"/>
      <c r="F62" s="86"/>
      <c r="G62" s="86"/>
      <c r="H62" s="86"/>
      <c r="I62" s="5" t="s">
        <v>74</v>
      </c>
      <c r="J62" s="45">
        <v>244</v>
      </c>
      <c r="K62" s="30" t="s">
        <v>13</v>
      </c>
      <c r="L62" s="2">
        <v>120</v>
      </c>
      <c r="M62" s="61">
        <v>10</v>
      </c>
      <c r="N62" s="65">
        <v>0</v>
      </c>
      <c r="O62" s="136">
        <f t="shared" si="0"/>
        <v>0</v>
      </c>
    </row>
    <row r="63" spans="2:256" ht="21" customHeight="1">
      <c r="B63" s="92" t="s">
        <v>112</v>
      </c>
      <c r="C63" s="93"/>
      <c r="D63" s="93"/>
      <c r="E63" s="93"/>
      <c r="F63" s="93"/>
      <c r="G63" s="93"/>
      <c r="H63" s="93"/>
      <c r="I63" s="17" t="str">
        <f>I64</f>
        <v>22 2 02 00360</v>
      </c>
      <c r="J63" s="37" t="s">
        <v>26</v>
      </c>
      <c r="K63" s="33" t="s">
        <v>27</v>
      </c>
      <c r="L63" s="22">
        <f>L64</f>
        <v>120</v>
      </c>
      <c r="M63" s="58">
        <f>M64</f>
        <v>338</v>
      </c>
      <c r="N63" s="58">
        <f>N64</f>
        <v>0</v>
      </c>
      <c r="O63" s="136">
        <f t="shared" si="0"/>
        <v>0</v>
      </c>
      <c r="IV63">
        <f>SUM(A63:IU63)</f>
        <v>458</v>
      </c>
    </row>
    <row r="64" spans="2:15" ht="27.75" customHeight="1">
      <c r="B64" s="85" t="s">
        <v>8</v>
      </c>
      <c r="C64" s="86"/>
      <c r="D64" s="86"/>
      <c r="E64" s="86"/>
      <c r="F64" s="86"/>
      <c r="G64" s="86"/>
      <c r="H64" s="86"/>
      <c r="I64" s="4" t="str">
        <f>I65</f>
        <v>22 2 02 00360</v>
      </c>
      <c r="J64" s="45">
        <v>244</v>
      </c>
      <c r="K64" s="30" t="s">
        <v>27</v>
      </c>
      <c r="L64" s="2">
        <f>L65</f>
        <v>120</v>
      </c>
      <c r="M64" s="61">
        <f>M65</f>
        <v>338</v>
      </c>
      <c r="N64" s="61">
        <f>N65</f>
        <v>0</v>
      </c>
      <c r="O64" s="136">
        <f t="shared" si="0"/>
        <v>0</v>
      </c>
    </row>
    <row r="65" spans="2:15" ht="16.5" customHeight="1">
      <c r="B65" s="85" t="s">
        <v>12</v>
      </c>
      <c r="C65" s="86"/>
      <c r="D65" s="86"/>
      <c r="E65" s="86"/>
      <c r="F65" s="86"/>
      <c r="G65" s="86"/>
      <c r="H65" s="86"/>
      <c r="I65" s="5" t="s">
        <v>113</v>
      </c>
      <c r="J65" s="45">
        <v>244</v>
      </c>
      <c r="K65" s="30" t="s">
        <v>13</v>
      </c>
      <c r="L65" s="2">
        <v>120</v>
      </c>
      <c r="M65" s="61">
        <v>338</v>
      </c>
      <c r="N65" s="65">
        <v>0</v>
      </c>
      <c r="O65" s="136">
        <f t="shared" si="0"/>
        <v>0</v>
      </c>
    </row>
    <row r="66" spans="2:15" ht="32.25" customHeight="1">
      <c r="B66" s="94" t="s">
        <v>45</v>
      </c>
      <c r="C66" s="95"/>
      <c r="D66" s="95"/>
      <c r="E66" s="95"/>
      <c r="F66" s="95"/>
      <c r="G66" s="95"/>
      <c r="H66" s="95"/>
      <c r="I66" s="23" t="s">
        <v>75</v>
      </c>
      <c r="J66" s="41" t="s">
        <v>26</v>
      </c>
      <c r="K66" s="32" t="s">
        <v>27</v>
      </c>
      <c r="L66" s="24" t="e">
        <f>L73+L78+L92+#REF!+#REF!+#REF!+L85</f>
        <v>#REF!</v>
      </c>
      <c r="M66" s="57">
        <f>M67+M70+M73+M76</f>
        <v>2902.2999999999997</v>
      </c>
      <c r="N66" s="57">
        <f>N67+N70+N73+N76</f>
        <v>548.0999999999999</v>
      </c>
      <c r="O66" s="136">
        <f t="shared" si="0"/>
        <v>18.885022223753573</v>
      </c>
    </row>
    <row r="67" spans="2:15" ht="28.5" customHeight="1">
      <c r="B67" s="92" t="s">
        <v>47</v>
      </c>
      <c r="C67" s="93"/>
      <c r="D67" s="93"/>
      <c r="E67" s="93"/>
      <c r="F67" s="93"/>
      <c r="G67" s="93"/>
      <c r="H67" s="93"/>
      <c r="I67" s="17" t="str">
        <f>I68</f>
        <v>22 2 03 01600</v>
      </c>
      <c r="J67" s="43" t="s">
        <v>26</v>
      </c>
      <c r="K67" s="34" t="s">
        <v>27</v>
      </c>
      <c r="L67" s="18">
        <v>50</v>
      </c>
      <c r="M67" s="59">
        <f>M68</f>
        <v>1540</v>
      </c>
      <c r="N67" s="59">
        <f>N68</f>
        <v>546.3</v>
      </c>
      <c r="O67" s="136">
        <f t="shared" si="0"/>
        <v>35.47402597402597</v>
      </c>
    </row>
    <row r="68" spans="2:15" ht="31.5" customHeight="1">
      <c r="B68" s="85" t="s">
        <v>8</v>
      </c>
      <c r="C68" s="86"/>
      <c r="D68" s="86"/>
      <c r="E68" s="86"/>
      <c r="F68" s="86"/>
      <c r="G68" s="86"/>
      <c r="H68" s="86"/>
      <c r="I68" s="4" t="str">
        <f>I69</f>
        <v>22 2 03 01600</v>
      </c>
      <c r="J68" s="45">
        <v>244</v>
      </c>
      <c r="K68" s="30" t="s">
        <v>27</v>
      </c>
      <c r="L68" s="2">
        <f>L70</f>
        <v>100</v>
      </c>
      <c r="M68" s="61">
        <f>M69</f>
        <v>1540</v>
      </c>
      <c r="N68" s="61">
        <f>N69</f>
        <v>546.3</v>
      </c>
      <c r="O68" s="136">
        <f t="shared" si="0"/>
        <v>35.47402597402597</v>
      </c>
    </row>
    <row r="69" spans="2:15" ht="16.5" customHeight="1">
      <c r="B69" s="85" t="s">
        <v>9</v>
      </c>
      <c r="C69" s="86"/>
      <c r="D69" s="86"/>
      <c r="E69" s="86"/>
      <c r="F69" s="86"/>
      <c r="G69" s="86"/>
      <c r="H69" s="86"/>
      <c r="I69" s="5" t="s">
        <v>76</v>
      </c>
      <c r="J69" s="45">
        <v>244</v>
      </c>
      <c r="K69" s="30" t="s">
        <v>10</v>
      </c>
      <c r="L69" s="2">
        <v>310</v>
      </c>
      <c r="M69" s="61">
        <v>1540</v>
      </c>
      <c r="N69" s="65">
        <v>546.3</v>
      </c>
      <c r="O69" s="136">
        <f t="shared" si="0"/>
        <v>35.47402597402597</v>
      </c>
    </row>
    <row r="70" spans="2:15" ht="31.5" customHeight="1">
      <c r="B70" s="92" t="s">
        <v>48</v>
      </c>
      <c r="C70" s="93"/>
      <c r="D70" s="93"/>
      <c r="E70" s="93"/>
      <c r="F70" s="93"/>
      <c r="G70" s="93"/>
      <c r="H70" s="93"/>
      <c r="I70" s="17" t="str">
        <f>I71</f>
        <v>22 2 03 01620</v>
      </c>
      <c r="J70" s="43" t="s">
        <v>26</v>
      </c>
      <c r="K70" s="34" t="s">
        <v>27</v>
      </c>
      <c r="L70" s="18">
        <f>L71</f>
        <v>100</v>
      </c>
      <c r="M70" s="59">
        <f>M71</f>
        <v>1145.1</v>
      </c>
      <c r="N70" s="59">
        <f>N71</f>
        <v>1.8</v>
      </c>
      <c r="O70" s="136">
        <f t="shared" si="0"/>
        <v>0.15719151165837048</v>
      </c>
    </row>
    <row r="71" spans="2:15" ht="27.75" customHeight="1">
      <c r="B71" s="85" t="s">
        <v>8</v>
      </c>
      <c r="C71" s="86"/>
      <c r="D71" s="86"/>
      <c r="E71" s="86"/>
      <c r="F71" s="86"/>
      <c r="G71" s="86"/>
      <c r="H71" s="86"/>
      <c r="I71" s="4" t="str">
        <f>I72</f>
        <v>22 2 03 01620</v>
      </c>
      <c r="J71" s="45">
        <v>244</v>
      </c>
      <c r="K71" s="30" t="s">
        <v>27</v>
      </c>
      <c r="L71" s="2">
        <f>L72</f>
        <v>100</v>
      </c>
      <c r="M71" s="61">
        <f>M72</f>
        <v>1145.1</v>
      </c>
      <c r="N71" s="61">
        <f>N72</f>
        <v>1.8</v>
      </c>
      <c r="O71" s="136">
        <f t="shared" si="0"/>
        <v>0.15719151165837048</v>
      </c>
    </row>
    <row r="72" spans="2:15" ht="16.5" customHeight="1">
      <c r="B72" s="85" t="s">
        <v>9</v>
      </c>
      <c r="C72" s="86"/>
      <c r="D72" s="86"/>
      <c r="E72" s="86"/>
      <c r="F72" s="86"/>
      <c r="G72" s="86"/>
      <c r="H72" s="86"/>
      <c r="I72" s="5" t="s">
        <v>77</v>
      </c>
      <c r="J72" s="45">
        <v>244</v>
      </c>
      <c r="K72" s="30" t="s">
        <v>10</v>
      </c>
      <c r="L72" s="2">
        <v>100</v>
      </c>
      <c r="M72" s="61">
        <v>1145.1</v>
      </c>
      <c r="N72" s="65">
        <v>1.8</v>
      </c>
      <c r="O72" s="136">
        <f aca="true" t="shared" si="1" ref="O72:O102">N72/M72*100</f>
        <v>0.15719151165837048</v>
      </c>
    </row>
    <row r="73" spans="2:15" ht="39.75" customHeight="1">
      <c r="B73" s="87" t="s">
        <v>94</v>
      </c>
      <c r="C73" s="88"/>
      <c r="D73" s="88"/>
      <c r="E73" s="88"/>
      <c r="F73" s="88"/>
      <c r="G73" s="88"/>
      <c r="H73" s="88"/>
      <c r="I73" s="17" t="str">
        <f>I74</f>
        <v>22 2 03 05120 </v>
      </c>
      <c r="J73" s="43" t="s">
        <v>26</v>
      </c>
      <c r="K73" s="34" t="s">
        <v>27</v>
      </c>
      <c r="L73" s="18">
        <f>L74</f>
        <v>100</v>
      </c>
      <c r="M73" s="59">
        <f>M74</f>
        <v>30</v>
      </c>
      <c r="N73" s="59">
        <f>N74</f>
        <v>0</v>
      </c>
      <c r="O73" s="136">
        <f t="shared" si="1"/>
        <v>0</v>
      </c>
    </row>
    <row r="74" spans="2:15" ht="25.5" customHeight="1">
      <c r="B74" s="85" t="s">
        <v>8</v>
      </c>
      <c r="C74" s="86"/>
      <c r="D74" s="86"/>
      <c r="E74" s="86"/>
      <c r="F74" s="86"/>
      <c r="G74" s="86"/>
      <c r="H74" s="86"/>
      <c r="I74" s="4" t="str">
        <f>I75</f>
        <v>22 2 03 05120 </v>
      </c>
      <c r="J74" s="45">
        <v>244</v>
      </c>
      <c r="K74" s="30" t="s">
        <v>27</v>
      </c>
      <c r="L74" s="2">
        <f>L75</f>
        <v>100</v>
      </c>
      <c r="M74" s="61">
        <f>M75</f>
        <v>30</v>
      </c>
      <c r="N74" s="61">
        <f>N75</f>
        <v>0</v>
      </c>
      <c r="O74" s="136">
        <f t="shared" si="1"/>
        <v>0</v>
      </c>
    </row>
    <row r="75" spans="2:15" ht="16.5" customHeight="1">
      <c r="B75" s="85" t="s">
        <v>9</v>
      </c>
      <c r="C75" s="86"/>
      <c r="D75" s="86"/>
      <c r="E75" s="86"/>
      <c r="F75" s="86"/>
      <c r="G75" s="86"/>
      <c r="H75" s="86"/>
      <c r="I75" s="5" t="s">
        <v>92</v>
      </c>
      <c r="J75" s="45">
        <v>244</v>
      </c>
      <c r="K75" s="30" t="s">
        <v>10</v>
      </c>
      <c r="L75" s="2">
        <v>100</v>
      </c>
      <c r="M75" s="61">
        <v>30</v>
      </c>
      <c r="N75" s="65">
        <v>0</v>
      </c>
      <c r="O75" s="136">
        <f t="shared" si="1"/>
        <v>0</v>
      </c>
    </row>
    <row r="76" spans="2:15" ht="39" customHeight="1">
      <c r="B76" s="128" t="s">
        <v>96</v>
      </c>
      <c r="C76" s="129"/>
      <c r="D76" s="129"/>
      <c r="E76" s="129"/>
      <c r="F76" s="129"/>
      <c r="G76" s="129"/>
      <c r="H76" s="129"/>
      <c r="I76" s="29" t="s">
        <v>97</v>
      </c>
      <c r="J76" s="43" t="s">
        <v>26</v>
      </c>
      <c r="K76" s="34" t="s">
        <v>27</v>
      </c>
      <c r="L76" s="18"/>
      <c r="M76" s="59">
        <f>M77</f>
        <v>187.2</v>
      </c>
      <c r="N76" s="59">
        <f>N77</f>
        <v>0</v>
      </c>
      <c r="O76" s="136">
        <f t="shared" si="1"/>
        <v>0</v>
      </c>
    </row>
    <row r="77" spans="2:15" ht="33.75" customHeight="1">
      <c r="B77" s="85" t="s">
        <v>8</v>
      </c>
      <c r="C77" s="86"/>
      <c r="D77" s="86"/>
      <c r="E77" s="86"/>
      <c r="F77" s="86"/>
      <c r="G77" s="86"/>
      <c r="H77" s="86"/>
      <c r="I77" s="31" t="str">
        <f>I78</f>
        <v>22 2 03 72020</v>
      </c>
      <c r="J77" s="45">
        <v>244</v>
      </c>
      <c r="K77" s="30" t="s">
        <v>27</v>
      </c>
      <c r="L77" s="2"/>
      <c r="M77" s="61">
        <f>M78</f>
        <v>187.2</v>
      </c>
      <c r="N77" s="61">
        <f>N78</f>
        <v>0</v>
      </c>
      <c r="O77" s="136">
        <f t="shared" si="1"/>
        <v>0</v>
      </c>
    </row>
    <row r="78" spans="2:15" ht="16.5" customHeight="1" thickBot="1">
      <c r="B78" s="126" t="s">
        <v>9</v>
      </c>
      <c r="C78" s="127"/>
      <c r="D78" s="127"/>
      <c r="E78" s="127"/>
      <c r="F78" s="127"/>
      <c r="G78" s="127"/>
      <c r="H78" s="127"/>
      <c r="I78" s="77" t="s">
        <v>78</v>
      </c>
      <c r="J78" s="47">
        <v>244</v>
      </c>
      <c r="K78" s="66" t="s">
        <v>10</v>
      </c>
      <c r="L78" s="3"/>
      <c r="M78" s="64">
        <v>187.2</v>
      </c>
      <c r="N78" s="67">
        <v>0</v>
      </c>
      <c r="O78" s="136">
        <f t="shared" si="1"/>
        <v>0</v>
      </c>
    </row>
    <row r="79" spans="2:15" ht="47.25" customHeight="1">
      <c r="B79" s="108" t="s">
        <v>22</v>
      </c>
      <c r="C79" s="109"/>
      <c r="D79" s="109"/>
      <c r="E79" s="109"/>
      <c r="F79" s="109"/>
      <c r="G79" s="109"/>
      <c r="H79" s="109"/>
      <c r="I79" s="68" t="s">
        <v>80</v>
      </c>
      <c r="J79" s="78" t="s">
        <v>26</v>
      </c>
      <c r="K79" s="79" t="s">
        <v>27</v>
      </c>
      <c r="L79" s="71">
        <f>L81+L85+L89</f>
        <v>347</v>
      </c>
      <c r="M79" s="72">
        <f>M80+M84+M88</f>
        <v>2816.5</v>
      </c>
      <c r="N79" s="72">
        <f>N80+N84+N88</f>
        <v>62.5</v>
      </c>
      <c r="O79" s="136">
        <f t="shared" si="1"/>
        <v>2.2190662169359134</v>
      </c>
    </row>
    <row r="80" spans="2:15" ht="32.25" customHeight="1">
      <c r="B80" s="94" t="s">
        <v>49</v>
      </c>
      <c r="C80" s="95"/>
      <c r="D80" s="95"/>
      <c r="E80" s="95"/>
      <c r="F80" s="95"/>
      <c r="G80" s="95"/>
      <c r="H80" s="95"/>
      <c r="I80" s="23" t="s">
        <v>79</v>
      </c>
      <c r="J80" s="41" t="s">
        <v>26</v>
      </c>
      <c r="K80" s="32" t="s">
        <v>27</v>
      </c>
      <c r="L80" s="24" t="e">
        <f>L92+L98+#REF!+#REF!+#REF!+#REF!+#REF!</f>
        <v>#REF!</v>
      </c>
      <c r="M80" s="57">
        <f>M81</f>
        <v>300</v>
      </c>
      <c r="N80" s="57">
        <f>N81</f>
        <v>62.5</v>
      </c>
      <c r="O80" s="136">
        <f t="shared" si="1"/>
        <v>20.833333333333336</v>
      </c>
    </row>
    <row r="81" spans="2:15" ht="30.75" customHeight="1">
      <c r="B81" s="117" t="s">
        <v>50</v>
      </c>
      <c r="C81" s="118"/>
      <c r="D81" s="118"/>
      <c r="E81" s="118"/>
      <c r="F81" s="118"/>
      <c r="G81" s="118"/>
      <c r="H81" s="118"/>
      <c r="I81" s="17" t="str">
        <f>I82</f>
        <v>22 3 01 01150</v>
      </c>
      <c r="J81" s="43" t="s">
        <v>26</v>
      </c>
      <c r="K81" s="34" t="s">
        <v>27</v>
      </c>
      <c r="L81" s="18">
        <f>L82</f>
        <v>150</v>
      </c>
      <c r="M81" s="59">
        <f>M82</f>
        <v>300</v>
      </c>
      <c r="N81" s="59">
        <f>N82</f>
        <v>62.5</v>
      </c>
      <c r="O81" s="136">
        <f t="shared" si="1"/>
        <v>20.833333333333336</v>
      </c>
    </row>
    <row r="82" spans="2:15" ht="27.75" customHeight="1">
      <c r="B82" s="85" t="s">
        <v>8</v>
      </c>
      <c r="C82" s="86"/>
      <c r="D82" s="86"/>
      <c r="E82" s="86"/>
      <c r="F82" s="86"/>
      <c r="G82" s="86"/>
      <c r="H82" s="86"/>
      <c r="I82" s="5" t="str">
        <f>I83</f>
        <v>22 3 01 01150</v>
      </c>
      <c r="J82" s="45">
        <v>244</v>
      </c>
      <c r="K82" s="30" t="s">
        <v>27</v>
      </c>
      <c r="L82" s="2">
        <f>L83</f>
        <v>150</v>
      </c>
      <c r="M82" s="61">
        <f>M83</f>
        <v>300</v>
      </c>
      <c r="N82" s="61">
        <f>N83</f>
        <v>62.5</v>
      </c>
      <c r="O82" s="136">
        <f t="shared" si="1"/>
        <v>20.833333333333336</v>
      </c>
    </row>
    <row r="83" spans="2:15" ht="16.5" customHeight="1">
      <c r="B83" s="85" t="s">
        <v>14</v>
      </c>
      <c r="C83" s="86"/>
      <c r="D83" s="86"/>
      <c r="E83" s="86"/>
      <c r="F83" s="86"/>
      <c r="G83" s="86"/>
      <c r="H83" s="86"/>
      <c r="I83" s="5" t="s">
        <v>81</v>
      </c>
      <c r="J83" s="45">
        <v>244</v>
      </c>
      <c r="K83" s="30" t="s">
        <v>15</v>
      </c>
      <c r="L83" s="2">
        <v>150</v>
      </c>
      <c r="M83" s="61">
        <v>300</v>
      </c>
      <c r="N83" s="65">
        <v>62.5</v>
      </c>
      <c r="O83" s="136">
        <f t="shared" si="1"/>
        <v>20.833333333333336</v>
      </c>
    </row>
    <row r="84" spans="2:15" ht="32.25" customHeight="1">
      <c r="B84" s="94" t="s">
        <v>51</v>
      </c>
      <c r="C84" s="95"/>
      <c r="D84" s="95"/>
      <c r="E84" s="95"/>
      <c r="F84" s="95"/>
      <c r="G84" s="95"/>
      <c r="H84" s="95"/>
      <c r="I84" s="23" t="s">
        <v>82</v>
      </c>
      <c r="J84" s="41" t="s">
        <v>26</v>
      </c>
      <c r="K84" s="32" t="s">
        <v>27</v>
      </c>
      <c r="L84" s="24" t="e">
        <f>#REF!+L102+#REF!+#REF!+#REF!+#REF!+#REF!</f>
        <v>#REF!</v>
      </c>
      <c r="M84" s="57">
        <f>M85</f>
        <v>637.9</v>
      </c>
      <c r="N84" s="57">
        <f>N85</f>
        <v>0</v>
      </c>
      <c r="O84" s="136">
        <f t="shared" si="1"/>
        <v>0</v>
      </c>
    </row>
    <row r="85" spans="2:15" ht="33.75" customHeight="1">
      <c r="B85" s="117" t="s">
        <v>52</v>
      </c>
      <c r="C85" s="118"/>
      <c r="D85" s="118"/>
      <c r="E85" s="118"/>
      <c r="F85" s="118"/>
      <c r="G85" s="118"/>
      <c r="H85" s="118"/>
      <c r="I85" s="17" t="str">
        <f>I86</f>
        <v>22 3 02 01650</v>
      </c>
      <c r="J85" s="43" t="s">
        <v>26</v>
      </c>
      <c r="K85" s="34" t="s">
        <v>27</v>
      </c>
      <c r="L85" s="18">
        <f>L86</f>
        <v>50</v>
      </c>
      <c r="M85" s="59">
        <f>M86</f>
        <v>637.9</v>
      </c>
      <c r="N85" s="59">
        <f>N86</f>
        <v>0</v>
      </c>
      <c r="O85" s="136">
        <f t="shared" si="1"/>
        <v>0</v>
      </c>
    </row>
    <row r="86" spans="2:15" ht="27.75" customHeight="1">
      <c r="B86" s="85" t="s">
        <v>8</v>
      </c>
      <c r="C86" s="86"/>
      <c r="D86" s="86"/>
      <c r="E86" s="86"/>
      <c r="F86" s="86"/>
      <c r="G86" s="86"/>
      <c r="H86" s="86"/>
      <c r="I86" s="4" t="str">
        <f>I87</f>
        <v>22 3 02 01650</v>
      </c>
      <c r="J86" s="45">
        <v>244</v>
      </c>
      <c r="K86" s="30" t="s">
        <v>27</v>
      </c>
      <c r="L86" s="2">
        <f>L87</f>
        <v>50</v>
      </c>
      <c r="M86" s="61">
        <f>M87</f>
        <v>637.9</v>
      </c>
      <c r="N86" s="61">
        <f>N87</f>
        <v>0</v>
      </c>
      <c r="O86" s="136">
        <f t="shared" si="1"/>
        <v>0</v>
      </c>
    </row>
    <row r="87" spans="2:15" ht="16.5" customHeight="1">
      <c r="B87" s="85" t="s">
        <v>14</v>
      </c>
      <c r="C87" s="86"/>
      <c r="D87" s="86"/>
      <c r="E87" s="86"/>
      <c r="F87" s="86"/>
      <c r="G87" s="86"/>
      <c r="H87" s="86"/>
      <c r="I87" s="5" t="s">
        <v>83</v>
      </c>
      <c r="J87" s="45">
        <v>244</v>
      </c>
      <c r="K87" s="30" t="s">
        <v>15</v>
      </c>
      <c r="L87" s="2">
        <v>50</v>
      </c>
      <c r="M87" s="61">
        <v>637.9</v>
      </c>
      <c r="N87" s="65">
        <v>0</v>
      </c>
      <c r="O87" s="136">
        <f t="shared" si="1"/>
        <v>0</v>
      </c>
    </row>
    <row r="88" spans="2:15" ht="65.25" customHeight="1">
      <c r="B88" s="110" t="s">
        <v>53</v>
      </c>
      <c r="C88" s="111"/>
      <c r="D88" s="111"/>
      <c r="E88" s="111"/>
      <c r="F88" s="111"/>
      <c r="G88" s="111"/>
      <c r="H88" s="111"/>
      <c r="I88" s="27" t="s">
        <v>84</v>
      </c>
      <c r="J88" s="46" t="s">
        <v>26</v>
      </c>
      <c r="K88" s="36" t="s">
        <v>27</v>
      </c>
      <c r="L88" s="28" t="e">
        <f>L98+#REF!+#REF!+#REF!+#REF!+#REF!+#REF!</f>
        <v>#REF!</v>
      </c>
      <c r="M88" s="63">
        <f>M89+M92</f>
        <v>1878.6</v>
      </c>
      <c r="N88" s="63">
        <f>N89+N92</f>
        <v>0</v>
      </c>
      <c r="O88" s="136">
        <f t="shared" si="1"/>
        <v>0</v>
      </c>
    </row>
    <row r="89" spans="2:15" ht="29.25" customHeight="1">
      <c r="B89" s="112" t="s">
        <v>104</v>
      </c>
      <c r="C89" s="113"/>
      <c r="D89" s="113"/>
      <c r="E89" s="113"/>
      <c r="F89" s="113"/>
      <c r="G89" s="113"/>
      <c r="H89" s="113"/>
      <c r="I89" s="20" t="str">
        <f>I90</f>
        <v>22 3 03 S0140</v>
      </c>
      <c r="J89" s="43" t="s">
        <v>26</v>
      </c>
      <c r="K89" s="34" t="s">
        <v>27</v>
      </c>
      <c r="L89" s="18">
        <f>L90</f>
        <v>147</v>
      </c>
      <c r="M89" s="59">
        <f>M90</f>
        <v>918</v>
      </c>
      <c r="N89" s="59">
        <f>N90</f>
        <v>0</v>
      </c>
      <c r="O89" s="136">
        <f t="shared" si="1"/>
        <v>0</v>
      </c>
    </row>
    <row r="90" spans="2:15" ht="27.75" customHeight="1">
      <c r="B90" s="85" t="s">
        <v>11</v>
      </c>
      <c r="C90" s="86"/>
      <c r="D90" s="86"/>
      <c r="E90" s="86"/>
      <c r="F90" s="86"/>
      <c r="G90" s="86"/>
      <c r="H90" s="86"/>
      <c r="I90" s="6" t="str">
        <f>I91</f>
        <v>22 3 03 S0140</v>
      </c>
      <c r="J90" s="45">
        <v>244</v>
      </c>
      <c r="K90" s="30" t="s">
        <v>27</v>
      </c>
      <c r="L90" s="2">
        <f>L91</f>
        <v>147</v>
      </c>
      <c r="M90" s="61">
        <f>M91</f>
        <v>918</v>
      </c>
      <c r="N90" s="61">
        <f>N91</f>
        <v>0</v>
      </c>
      <c r="O90" s="136">
        <f t="shared" si="1"/>
        <v>0</v>
      </c>
    </row>
    <row r="91" spans="2:15" ht="22.5" customHeight="1">
      <c r="B91" s="85" t="s">
        <v>14</v>
      </c>
      <c r="C91" s="86"/>
      <c r="D91" s="86"/>
      <c r="E91" s="86"/>
      <c r="F91" s="86"/>
      <c r="G91" s="86"/>
      <c r="H91" s="86"/>
      <c r="I91" s="7" t="s">
        <v>105</v>
      </c>
      <c r="J91" s="45">
        <v>244</v>
      </c>
      <c r="K91" s="30" t="s">
        <v>15</v>
      </c>
      <c r="L91" s="2">
        <v>147</v>
      </c>
      <c r="M91" s="61">
        <v>918</v>
      </c>
      <c r="N91" s="65">
        <v>0</v>
      </c>
      <c r="O91" s="136">
        <f t="shared" si="1"/>
        <v>0</v>
      </c>
    </row>
    <row r="92" spans="2:15" ht="24.75" customHeight="1">
      <c r="B92" s="114" t="s">
        <v>54</v>
      </c>
      <c r="C92" s="115"/>
      <c r="D92" s="115"/>
      <c r="E92" s="115"/>
      <c r="F92" s="115"/>
      <c r="G92" s="115"/>
      <c r="H92" s="116"/>
      <c r="I92" s="20" t="str">
        <f>I93</f>
        <v>22 3 03 70140</v>
      </c>
      <c r="J92" s="43" t="s">
        <v>26</v>
      </c>
      <c r="K92" s="34" t="s">
        <v>27</v>
      </c>
      <c r="L92" s="18"/>
      <c r="M92" s="59">
        <f>M93</f>
        <v>960.6</v>
      </c>
      <c r="N92" s="59">
        <f>N93</f>
        <v>0</v>
      </c>
      <c r="O92" s="136">
        <f t="shared" si="1"/>
        <v>0</v>
      </c>
    </row>
    <row r="93" spans="2:15" ht="28.5" customHeight="1">
      <c r="B93" s="85" t="s">
        <v>11</v>
      </c>
      <c r="C93" s="86"/>
      <c r="D93" s="86"/>
      <c r="E93" s="86"/>
      <c r="F93" s="86"/>
      <c r="G93" s="86"/>
      <c r="H93" s="86"/>
      <c r="I93" s="7" t="str">
        <f>I94</f>
        <v>22 3 03 70140</v>
      </c>
      <c r="J93" s="45">
        <v>244</v>
      </c>
      <c r="K93" s="30" t="s">
        <v>27</v>
      </c>
      <c r="L93" s="2"/>
      <c r="M93" s="61">
        <f>M94</f>
        <v>960.6</v>
      </c>
      <c r="N93" s="61">
        <f>N94</f>
        <v>0</v>
      </c>
      <c r="O93" s="136">
        <f t="shared" si="1"/>
        <v>0</v>
      </c>
    </row>
    <row r="94" spans="2:15" ht="16.5" customHeight="1" thickBot="1">
      <c r="B94" s="98" t="s">
        <v>14</v>
      </c>
      <c r="C94" s="99"/>
      <c r="D94" s="99"/>
      <c r="E94" s="99"/>
      <c r="F94" s="99"/>
      <c r="G94" s="99"/>
      <c r="H94" s="99"/>
      <c r="I94" s="80" t="s">
        <v>85</v>
      </c>
      <c r="J94" s="50">
        <v>244</v>
      </c>
      <c r="K94" s="51" t="s">
        <v>15</v>
      </c>
      <c r="L94" s="52"/>
      <c r="M94" s="74">
        <v>960.6</v>
      </c>
      <c r="N94" s="75">
        <v>0</v>
      </c>
      <c r="O94" s="136">
        <f t="shared" si="1"/>
        <v>0</v>
      </c>
    </row>
    <row r="95" spans="2:15" ht="47.25" customHeight="1">
      <c r="B95" s="108" t="s">
        <v>23</v>
      </c>
      <c r="C95" s="109"/>
      <c r="D95" s="109"/>
      <c r="E95" s="109"/>
      <c r="F95" s="109"/>
      <c r="G95" s="109"/>
      <c r="H95" s="109"/>
      <c r="I95" s="68" t="s">
        <v>86</v>
      </c>
      <c r="J95" s="69" t="s">
        <v>26</v>
      </c>
      <c r="K95" s="70" t="s">
        <v>27</v>
      </c>
      <c r="L95" s="71" t="e">
        <f>#REF!+#REF!+L97+L100</f>
        <v>#REF!</v>
      </c>
      <c r="M95" s="72">
        <f>M96+M99</f>
        <v>150</v>
      </c>
      <c r="N95" s="72">
        <f>N96+N99</f>
        <v>1.5</v>
      </c>
      <c r="O95" s="136">
        <f t="shared" si="1"/>
        <v>1</v>
      </c>
    </row>
    <row r="96" spans="2:15" ht="35.25" customHeight="1">
      <c r="B96" s="94" t="s">
        <v>119</v>
      </c>
      <c r="C96" s="95"/>
      <c r="D96" s="95"/>
      <c r="E96" s="95"/>
      <c r="F96" s="95"/>
      <c r="G96" s="95"/>
      <c r="H96" s="95"/>
      <c r="I96" s="23" t="s">
        <v>87</v>
      </c>
      <c r="J96" s="41" t="s">
        <v>26</v>
      </c>
      <c r="K96" s="32" t="s">
        <v>27</v>
      </c>
      <c r="L96" s="24" t="e">
        <f>#REF!+#REF!+#REF!+#REF!+#REF!+#REF!+#REF!</f>
        <v>#REF!</v>
      </c>
      <c r="M96" s="57">
        <f>M97</f>
        <v>41</v>
      </c>
      <c r="N96" s="57">
        <f>N97</f>
        <v>0</v>
      </c>
      <c r="O96" s="136">
        <f t="shared" si="1"/>
        <v>0</v>
      </c>
    </row>
    <row r="97" spans="2:15" ht="25.5" customHeight="1">
      <c r="B97" s="102" t="s">
        <v>98</v>
      </c>
      <c r="C97" s="103"/>
      <c r="D97" s="103"/>
      <c r="E97" s="103"/>
      <c r="F97" s="103"/>
      <c r="G97" s="103"/>
      <c r="H97" s="104"/>
      <c r="I97" s="17" t="str">
        <f>I98</f>
        <v>22 4 01 01170</v>
      </c>
      <c r="J97" s="37" t="s">
        <v>26</v>
      </c>
      <c r="K97" s="33" t="s">
        <v>27</v>
      </c>
      <c r="L97" s="22" t="e">
        <f>L98</f>
        <v>#REF!</v>
      </c>
      <c r="M97" s="58">
        <f>M98</f>
        <v>41</v>
      </c>
      <c r="N97" s="58">
        <f>N98</f>
        <v>0</v>
      </c>
      <c r="O97" s="136">
        <f t="shared" si="1"/>
        <v>0</v>
      </c>
    </row>
    <row r="98" spans="2:15" ht="30" customHeight="1">
      <c r="B98" s="130" t="s">
        <v>8</v>
      </c>
      <c r="C98" s="131"/>
      <c r="D98" s="131"/>
      <c r="E98" s="131"/>
      <c r="F98" s="131"/>
      <c r="G98" s="131"/>
      <c r="H98" s="132"/>
      <c r="I98" s="5" t="s">
        <v>100</v>
      </c>
      <c r="J98" s="45">
        <v>244</v>
      </c>
      <c r="K98" s="53" t="s">
        <v>16</v>
      </c>
      <c r="L98" s="2" t="e">
        <f>#REF!</f>
        <v>#REF!</v>
      </c>
      <c r="M98" s="61">
        <v>41</v>
      </c>
      <c r="N98" s="65">
        <v>0</v>
      </c>
      <c r="O98" s="136">
        <f t="shared" si="1"/>
        <v>0</v>
      </c>
    </row>
    <row r="99" spans="2:15" ht="36.75" customHeight="1">
      <c r="B99" s="94" t="s">
        <v>55</v>
      </c>
      <c r="C99" s="95"/>
      <c r="D99" s="95"/>
      <c r="E99" s="95"/>
      <c r="F99" s="95"/>
      <c r="G99" s="95"/>
      <c r="H99" s="95"/>
      <c r="I99" s="23" t="s">
        <v>89</v>
      </c>
      <c r="J99" s="41" t="s">
        <v>26</v>
      </c>
      <c r="K99" s="32" t="s">
        <v>27</v>
      </c>
      <c r="L99" s="24" t="e">
        <f>#REF!+#REF!+#REF!+#REF!+#REF!+#REF!+#REF!</f>
        <v>#REF!</v>
      </c>
      <c r="M99" s="57">
        <f>M100</f>
        <v>109</v>
      </c>
      <c r="N99" s="57">
        <f>N100</f>
        <v>1.5</v>
      </c>
      <c r="O99" s="136">
        <f t="shared" si="1"/>
        <v>1.3761467889908259</v>
      </c>
    </row>
    <row r="100" spans="2:15" ht="28.5" customHeight="1">
      <c r="B100" s="100" t="s">
        <v>99</v>
      </c>
      <c r="C100" s="101"/>
      <c r="D100" s="101"/>
      <c r="E100" s="101"/>
      <c r="F100" s="101"/>
      <c r="G100" s="101"/>
      <c r="H100" s="101"/>
      <c r="I100" s="17" t="str">
        <f>I101</f>
        <v>22 4 02 01220</v>
      </c>
      <c r="J100" s="37" t="s">
        <v>26</v>
      </c>
      <c r="K100" s="33" t="s">
        <v>27</v>
      </c>
      <c r="L100" s="22">
        <f>L101</f>
        <v>150</v>
      </c>
      <c r="M100" s="58">
        <f>M101</f>
        <v>109</v>
      </c>
      <c r="N100" s="58">
        <f>N101</f>
        <v>1.5</v>
      </c>
      <c r="O100" s="136">
        <f t="shared" si="1"/>
        <v>1.3761467889908259</v>
      </c>
    </row>
    <row r="101" spans="2:15" ht="27.75" customHeight="1">
      <c r="B101" s="85" t="s">
        <v>8</v>
      </c>
      <c r="C101" s="86"/>
      <c r="D101" s="86"/>
      <c r="E101" s="86"/>
      <c r="F101" s="86"/>
      <c r="G101" s="86"/>
      <c r="H101" s="86"/>
      <c r="I101" s="4" t="str">
        <f>I102</f>
        <v>22 4 02 01220</v>
      </c>
      <c r="J101" s="45">
        <v>244</v>
      </c>
      <c r="K101" s="30" t="s">
        <v>27</v>
      </c>
      <c r="L101" s="2">
        <f>L102</f>
        <v>150</v>
      </c>
      <c r="M101" s="61">
        <f>M102</f>
        <v>109</v>
      </c>
      <c r="N101" s="61">
        <f>N102</f>
        <v>1.5</v>
      </c>
      <c r="O101" s="136">
        <f t="shared" si="1"/>
        <v>1.3761467889908259</v>
      </c>
    </row>
    <row r="102" spans="2:15" ht="15.75" customHeight="1" thickBot="1">
      <c r="B102" s="98" t="s">
        <v>17</v>
      </c>
      <c r="C102" s="99"/>
      <c r="D102" s="99"/>
      <c r="E102" s="99"/>
      <c r="F102" s="99"/>
      <c r="G102" s="99"/>
      <c r="H102" s="99"/>
      <c r="I102" s="49" t="s">
        <v>88</v>
      </c>
      <c r="J102" s="50">
        <v>244</v>
      </c>
      <c r="K102" s="73" t="s">
        <v>106</v>
      </c>
      <c r="L102" s="52">
        <v>150</v>
      </c>
      <c r="M102" s="74">
        <v>109</v>
      </c>
      <c r="N102" s="75">
        <v>1.5</v>
      </c>
      <c r="O102" s="137">
        <f t="shared" si="1"/>
        <v>1.3761467889908259</v>
      </c>
    </row>
    <row r="103" spans="2:8" ht="28.5" customHeight="1">
      <c r="B103" s="119"/>
      <c r="C103" s="120"/>
      <c r="D103" s="120"/>
      <c r="E103" s="120"/>
      <c r="F103" s="120"/>
      <c r="G103" s="120"/>
      <c r="H103" s="120"/>
    </row>
    <row r="106" ht="39.75" customHeight="1"/>
  </sheetData>
  <sheetProtection selectLockedCells="1" selectUnlockedCells="1"/>
  <mergeCells count="103">
    <mergeCell ref="B60:H60"/>
    <mergeCell ref="B35:H35"/>
    <mergeCell ref="B36:H36"/>
    <mergeCell ref="B37:H37"/>
    <mergeCell ref="B57:H57"/>
    <mergeCell ref="B58:H58"/>
    <mergeCell ref="B59:H59"/>
    <mergeCell ref="B84:H84"/>
    <mergeCell ref="B40:H40"/>
    <mergeCell ref="B46:H46"/>
    <mergeCell ref="B50:H50"/>
    <mergeCell ref="B71:H71"/>
    <mergeCell ref="B101:H101"/>
    <mergeCell ref="B95:H95"/>
    <mergeCell ref="B98:H98"/>
    <mergeCell ref="B82:H82"/>
    <mergeCell ref="B70:H70"/>
    <mergeCell ref="B66:H66"/>
    <mergeCell ref="B80:H80"/>
    <mergeCell ref="B77:H77"/>
    <mergeCell ref="B47:H47"/>
    <mergeCell ref="B63:H63"/>
    <mergeCell ref="B69:H69"/>
    <mergeCell ref="B76:H76"/>
    <mergeCell ref="B74:H74"/>
    <mergeCell ref="B73:H73"/>
    <mergeCell ref="B65:H65"/>
    <mergeCell ref="B17:H17"/>
    <mergeCell ref="B38:H38"/>
    <mergeCell ref="B86:H86"/>
    <mergeCell ref="B99:H99"/>
    <mergeCell ref="B11:H11"/>
    <mergeCell ref="B25:H25"/>
    <mergeCell ref="B78:H78"/>
    <mergeCell ref="B83:H83"/>
    <mergeCell ref="B67:H67"/>
    <mergeCell ref="B43:H43"/>
    <mergeCell ref="B2:M2"/>
    <mergeCell ref="B7:H7"/>
    <mergeCell ref="B6:H6"/>
    <mergeCell ref="B10:H10"/>
    <mergeCell ref="B5:H5"/>
    <mergeCell ref="B4:H4"/>
    <mergeCell ref="B15:H15"/>
    <mergeCell ref="B75:H75"/>
    <mergeCell ref="B81:H81"/>
    <mergeCell ref="B87:H87"/>
    <mergeCell ref="B103:H103"/>
    <mergeCell ref="B96:H96"/>
    <mergeCell ref="B90:H90"/>
    <mergeCell ref="B102:H102"/>
    <mergeCell ref="B32:H32"/>
    <mergeCell ref="B30:H30"/>
    <mergeCell ref="B79:H79"/>
    <mergeCell ref="B29:H29"/>
    <mergeCell ref="B88:H88"/>
    <mergeCell ref="B89:H89"/>
    <mergeCell ref="B92:H92"/>
    <mergeCell ref="B91:H91"/>
    <mergeCell ref="B85:H85"/>
    <mergeCell ref="B64:H64"/>
    <mergeCell ref="B55:H55"/>
    <mergeCell ref="B56:H56"/>
    <mergeCell ref="B94:H94"/>
    <mergeCell ref="B100:H100"/>
    <mergeCell ref="B97:H97"/>
    <mergeCell ref="B9:H9"/>
    <mergeCell ref="B1:L1"/>
    <mergeCell ref="B3:H3"/>
    <mergeCell ref="B31:H31"/>
    <mergeCell ref="B21:H21"/>
    <mergeCell ref="B8:H8"/>
    <mergeCell ref="B18:H18"/>
    <mergeCell ref="B54:H54"/>
    <mergeCell ref="B27:H27"/>
    <mergeCell ref="B20:H20"/>
    <mergeCell ref="B26:H26"/>
    <mergeCell ref="B23:H23"/>
    <mergeCell ref="B41:H41"/>
    <mergeCell ref="B42:H42"/>
    <mergeCell ref="B28:H28"/>
    <mergeCell ref="B44:H44"/>
    <mergeCell ref="B48:H48"/>
    <mergeCell ref="B22:H22"/>
    <mergeCell ref="B93:H93"/>
    <mergeCell ref="B68:H68"/>
    <mergeCell ref="B34:H34"/>
    <mergeCell ref="B33:H33"/>
    <mergeCell ref="B49:H49"/>
    <mergeCell ref="B72:H72"/>
    <mergeCell ref="B51:H51"/>
    <mergeCell ref="B52:H52"/>
    <mergeCell ref="B53:H53"/>
    <mergeCell ref="B61:H61"/>
    <mergeCell ref="B62:H62"/>
    <mergeCell ref="B16:H16"/>
    <mergeCell ref="B14:H14"/>
    <mergeCell ref="B12:H12"/>
    <mergeCell ref="B13:H13"/>
    <mergeCell ref="B45:H45"/>
    <mergeCell ref="B24:H24"/>
    <mergeCell ref="B39:H39"/>
    <mergeCell ref="B19:H19"/>
  </mergeCells>
  <printOptions/>
  <pageMargins left="0.1968503937007874" right="0.35433070866141736" top="0.2362204724409449" bottom="0.1968503937007874" header="0.5118110236220472" footer="0.5118110236220472"/>
  <pageSetup fitToHeight="7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</dc:creator>
  <cp:keywords/>
  <dc:description/>
  <cp:lastModifiedBy>ГлБух</cp:lastModifiedBy>
  <cp:lastPrinted>2016-05-24T13:14:23Z</cp:lastPrinted>
  <dcterms:created xsi:type="dcterms:W3CDTF">2013-12-12T07:19:59Z</dcterms:created>
  <dcterms:modified xsi:type="dcterms:W3CDTF">2016-05-24T13:14:33Z</dcterms:modified>
  <cp:category/>
  <cp:version/>
  <cp:contentType/>
  <cp:contentStatus/>
</cp:coreProperties>
</file>